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20" windowWidth="25080" windowHeight="16260" activeTab="2"/>
  </bookViews>
  <sheets>
    <sheet name="LocomotiveList1.06" sheetId="1" r:id="rId1"/>
    <sheet name="LocomotiveList1.05" sheetId="2" r:id="rId2"/>
    <sheet name="PointsScale" sheetId="3" r:id="rId3"/>
  </sheets>
  <definedNames>
    <definedName name="PointMatrix">'PointsScale'!$A$2:$N$11</definedName>
    <definedName name="_xlnm.Print_Area" localSheetId="1">'LocomotiveList1.05'!$A$1:$O$73</definedName>
    <definedName name="_xlnm.Print_Area" localSheetId="0">'LocomotiveList1.06'!$A$1:$O$92</definedName>
    <definedName name="_xlnm.Print_Area" localSheetId="2">'PointsScale'!$A$1:$N$148</definedName>
    <definedName name="_xlnm.Print_Titles" localSheetId="1">'LocomotiveList1.05'!$1:$1</definedName>
    <definedName name="_xlnm.Print_Titles" localSheetId="0">'LocomotiveList1.06'!$1:$1</definedName>
    <definedName name="_xlnm.Print_Titles" localSheetId="2">'PointsScale'!$1:$1</definedName>
  </definedNames>
  <calcPr fullCalcOnLoad="1"/>
</workbook>
</file>

<file path=xl/sharedStrings.xml><?xml version="1.0" encoding="utf-8"?>
<sst xmlns="http://schemas.openxmlformats.org/spreadsheetml/2006/main" count="2460" uniqueCount="293">
  <si>
    <t>Very Rapid</t>
  </si>
  <si>
    <t>Rapid</t>
  </si>
  <si>
    <t>High</t>
  </si>
  <si>
    <t>Efficient</t>
  </si>
  <si>
    <t>Very Efficient</t>
  </si>
  <si>
    <t>Astounding</t>
  </si>
  <si>
    <t>Perfect</t>
  </si>
  <si>
    <t>Very Heavy</t>
  </si>
  <si>
    <t>Very Light</t>
  </si>
  <si>
    <t>Superb</t>
  </si>
  <si>
    <t>Unmatched</t>
  </si>
  <si>
    <t>Weight</t>
  </si>
  <si>
    <t>Actual Maintenance</t>
  </si>
  <si>
    <t>U1</t>
  </si>
  <si>
    <t>1944-1960</t>
  </si>
  <si>
    <t>242 A1</t>
  </si>
  <si>
    <t>1946-1960</t>
  </si>
  <si>
    <t>GP7</t>
  </si>
  <si>
    <t>1949-1993</t>
  </si>
  <si>
    <t>GP7 Double</t>
  </si>
  <si>
    <t>Class 9100</t>
  </si>
  <si>
    <t>1950-1982</t>
  </si>
  <si>
    <t>V200</t>
  </si>
  <si>
    <t>1953-1973</t>
  </si>
  <si>
    <t>Class QJ</t>
  </si>
  <si>
    <t>1956-2000</t>
  </si>
  <si>
    <t>Shinkansen Series 0</t>
  </si>
  <si>
    <t>1962-1995</t>
  </si>
  <si>
    <t>Vrtually Instant</t>
  </si>
  <si>
    <t>C55 Deltic</t>
  </si>
  <si>
    <t>1963-1981</t>
  </si>
  <si>
    <t>GP 35</t>
  </si>
  <si>
    <t>1963-1985</t>
  </si>
  <si>
    <t>Class EF 66</t>
  </si>
  <si>
    <t xml:space="preserve">1966-    </t>
  </si>
  <si>
    <t>VL80T</t>
  </si>
  <si>
    <t xml:space="preserve">1967-    </t>
  </si>
  <si>
    <t>Sm2 EMU</t>
  </si>
  <si>
    <t xml:space="preserve">1968-    </t>
  </si>
  <si>
    <t>FP45</t>
  </si>
  <si>
    <t>1968-1994</t>
  </si>
  <si>
    <t>DD40AX</t>
  </si>
  <si>
    <t>Virtually Instant</t>
  </si>
  <si>
    <t>Very Fast</t>
  </si>
  <si>
    <t>Alco RSD-15</t>
  </si>
  <si>
    <t>virtually instant</t>
  </si>
  <si>
    <t>fast</t>
  </si>
  <si>
    <t>very fast</t>
  </si>
  <si>
    <t>near perfect</t>
  </si>
  <si>
    <t>ugly</t>
  </si>
  <si>
    <t>acceptable</t>
  </si>
  <si>
    <t>looks sharp</t>
  </si>
  <si>
    <t>ultra cool</t>
  </si>
  <si>
    <t>-</t>
  </si>
  <si>
    <t>Name</t>
  </si>
  <si>
    <t>Duration</t>
  </si>
  <si>
    <t>Cost</t>
  </si>
  <si>
    <t>Annual Maintenance</t>
  </si>
  <si>
    <t>Fuel Economy</t>
  </si>
  <si>
    <t>Acceleration</t>
  </si>
  <si>
    <t>Reliability</t>
  </si>
  <si>
    <t>Passenger Appeal</t>
  </si>
  <si>
    <t>Engine Type</t>
  </si>
  <si>
    <t>Top Speed (MPH)</t>
  </si>
  <si>
    <t>Free Weight</t>
  </si>
  <si>
    <t>Pulling Power</t>
  </si>
  <si>
    <t>NA</t>
  </si>
  <si>
    <t>E</t>
  </si>
  <si>
    <t>W</t>
  </si>
  <si>
    <t>Planet 2-2-0</t>
  </si>
  <si>
    <t>1829-1840</t>
  </si>
  <si>
    <t>Atrocious</t>
  </si>
  <si>
    <t>Very Poor</t>
  </si>
  <si>
    <t>Poor</t>
  </si>
  <si>
    <t>Ultra Cool</t>
  </si>
  <si>
    <t>Steam</t>
  </si>
  <si>
    <t>Adler  2-2-2</t>
  </si>
  <si>
    <t>1835-1857</t>
  </si>
  <si>
    <t>Norris 4-2-0</t>
  </si>
  <si>
    <t>1837-1873</t>
  </si>
  <si>
    <t>Below Average</t>
  </si>
  <si>
    <t>Looks Sharp</t>
  </si>
  <si>
    <t>Firefly 2-2-2</t>
  </si>
  <si>
    <t>1840-1870</t>
  </si>
  <si>
    <t>Extremely Poor</t>
  </si>
  <si>
    <t>Near Perfect</t>
  </si>
  <si>
    <t>Duration: The first and last year a locomotive of this type is available to buy.</t>
  </si>
  <si>
    <t>Free Weight: A measurement of how much the locomotive can pull before the speed drops.</t>
  </si>
  <si>
    <t>Pulling Power: A measurement of how powerful the locomotive is, e.g. when climbing grades.</t>
  </si>
  <si>
    <t>NA, E and W: Locomotive is normally North American (NA), European (E) or World (W) respectively.</t>
  </si>
  <si>
    <t>1900-1924</t>
  </si>
  <si>
    <t>1940-1993</t>
  </si>
  <si>
    <t>1942-1983</t>
  </si>
  <si>
    <t>1945-1971</t>
  </si>
  <si>
    <t>1945-1975</t>
  </si>
  <si>
    <t>1948-1966</t>
  </si>
  <si>
    <t>1962-1980</t>
  </si>
  <si>
    <t>USA 103</t>
  </si>
  <si>
    <t>NA-90D</t>
  </si>
  <si>
    <t>Start Year</t>
  </si>
  <si>
    <t>End Year</t>
  </si>
  <si>
    <t>END</t>
  </si>
  <si>
    <t>Actual Point Value</t>
  </si>
  <si>
    <t>1893-1927</t>
  </si>
  <si>
    <t>Camelback 0-6-0</t>
  </si>
  <si>
    <t>1896-1926</t>
  </si>
  <si>
    <t>Very Good</t>
  </si>
  <si>
    <t>Class P8</t>
  </si>
  <si>
    <t>1900-1965</t>
  </si>
  <si>
    <t>2-D-2</t>
  </si>
  <si>
    <t>1904-1951</t>
  </si>
  <si>
    <t>Electric</t>
  </si>
  <si>
    <t>Class 500 4-6-0</t>
  </si>
  <si>
    <t>1905-1945</t>
  </si>
  <si>
    <t>G4 0-6-0</t>
  </si>
  <si>
    <t>1907-1950</t>
  </si>
  <si>
    <t>Atlantic 4-4-2</t>
  </si>
  <si>
    <t>1910-1948</t>
  </si>
  <si>
    <t>Fast</t>
  </si>
  <si>
    <t>Class G10</t>
  </si>
  <si>
    <t>1910-1950</t>
  </si>
  <si>
    <t>Class S</t>
  </si>
  <si>
    <t>1911-1960</t>
  </si>
  <si>
    <t>Be 5/7</t>
  </si>
  <si>
    <t>1912-1952</t>
  </si>
  <si>
    <t>Outstanding</t>
  </si>
  <si>
    <t>Pacific 4-6-2</t>
  </si>
  <si>
    <t>1914-1950</t>
  </si>
  <si>
    <t>H10 2-8-2</t>
  </si>
  <si>
    <t>1918-1950</t>
  </si>
  <si>
    <t>EP-2 Bipolar</t>
  </si>
  <si>
    <t>1919-1970</t>
  </si>
  <si>
    <t>BR 39 2-8-2</t>
  </si>
  <si>
    <t>1922-1965</t>
  </si>
  <si>
    <t>Class A1</t>
  </si>
  <si>
    <t>1922-1966</t>
  </si>
  <si>
    <t>2-6-4T Suburban Tank</t>
  </si>
  <si>
    <t>1923-1960</t>
  </si>
  <si>
    <t>P-2</t>
  </si>
  <si>
    <t>.hideous</t>
  </si>
  <si>
    <t>.unacceptable</t>
  </si>
  <si>
    <t>.okay</t>
  </si>
  <si>
    <t>.decent</t>
  </si>
  <si>
    <t>.very classy</t>
  </si>
  <si>
    <t>.wow!</t>
  </si>
  <si>
    <t>Purchase Cost Mod</t>
  </si>
  <si>
    <t>Name:</t>
  </si>
  <si>
    <t>Year Available:</t>
  </si>
  <si>
    <t>Points to Spend:</t>
  </si>
  <si>
    <t>Eng Type peak</t>
  </si>
  <si>
    <t>Suggested Engine Type:</t>
  </si>
  <si>
    <t>ENGINE PLANNER</t>
  </si>
  <si>
    <t>Chosen Engine Type:</t>
  </si>
  <si>
    <t>Points Spent</t>
  </si>
  <si>
    <t>Points Remaining</t>
  </si>
  <si>
    <t>Actual Purchase Cost</t>
  </si>
  <si>
    <t>TOTAL POINTS:</t>
  </si>
  <si>
    <t>Extreme</t>
  </si>
  <si>
    <t>Heavy</t>
  </si>
  <si>
    <t>Moderate</t>
  </si>
  <si>
    <t>Light</t>
  </si>
  <si>
    <t>Baldwin 0-6-0</t>
  </si>
  <si>
    <t>1845-1868</t>
  </si>
  <si>
    <t>Above Average</t>
  </si>
  <si>
    <t>Ugly</t>
  </si>
  <si>
    <t>Beuth 2-2-2</t>
  </si>
  <si>
    <t>1845-1870</t>
  </si>
  <si>
    <t>Crampton 4-2-0</t>
  </si>
  <si>
    <t>1852-1889</t>
  </si>
  <si>
    <t>Average</t>
  </si>
  <si>
    <t>American 4-4-0</t>
  </si>
  <si>
    <t>1855-1895</t>
  </si>
  <si>
    <t>Acceptable</t>
  </si>
  <si>
    <t>DX Goods 0-6-0</t>
  </si>
  <si>
    <t>1855-1920</t>
  </si>
  <si>
    <t>Fairlie 0-6-6-0</t>
  </si>
  <si>
    <t>1862-1906</t>
  </si>
  <si>
    <t>Consolidation 2-8-0</t>
  </si>
  <si>
    <t>1865-1912</t>
  </si>
  <si>
    <t>Stirling 4-2-2</t>
  </si>
  <si>
    <t>1870-1905</t>
  </si>
  <si>
    <t>Duke Class 4-4-0</t>
  </si>
  <si>
    <t>1874-1902</t>
  </si>
  <si>
    <t>Shay (2-Truck)</t>
  </si>
  <si>
    <t>1882-1930</t>
  </si>
  <si>
    <t>Good</t>
  </si>
  <si>
    <t>Vittorio Emanuele II 4-6-0</t>
  </si>
  <si>
    <t>1884-1914</t>
  </si>
  <si>
    <t>Mogul 2-6-0</t>
  </si>
  <si>
    <t>1886-1920</t>
  </si>
  <si>
    <t>Ten Wheeler 4-6-0</t>
  </si>
  <si>
    <t>1892-1921</t>
  </si>
  <si>
    <t>S3 4-4-0</t>
  </si>
  <si>
    <t>1892-1925</t>
  </si>
  <si>
    <t>Eight Wheeler 4-4-0</t>
  </si>
  <si>
    <t>1969-1985</t>
  </si>
  <si>
    <t>Class 6E</t>
  </si>
  <si>
    <t>1969-2000</t>
  </si>
  <si>
    <t>Class 103</t>
  </si>
  <si>
    <t>1970-2010</t>
  </si>
  <si>
    <t>Re 6/6</t>
  </si>
  <si>
    <t xml:space="preserve">1972-    </t>
  </si>
  <si>
    <t>GP40-2</t>
  </si>
  <si>
    <t>1972-1999</t>
  </si>
  <si>
    <t>E60CP</t>
  </si>
  <si>
    <t xml:space="preserve">1973-    </t>
  </si>
  <si>
    <t>BR E111</t>
  </si>
  <si>
    <t xml:space="preserve">1974-    </t>
  </si>
  <si>
    <t>Class 132</t>
  </si>
  <si>
    <t xml:space="preserve">1975-    </t>
  </si>
  <si>
    <t>ET22</t>
  </si>
  <si>
    <t>1977-2010</t>
  </si>
  <si>
    <t>HST 125</t>
  </si>
  <si>
    <t xml:space="preserve">1978-    </t>
  </si>
  <si>
    <t>Red Devil 4-8-4</t>
  </si>
  <si>
    <t xml:space="preserve">1981-    </t>
  </si>
  <si>
    <t>Class 460</t>
  </si>
  <si>
    <t xml:space="preserve">1990-    </t>
  </si>
  <si>
    <t>ICE (Class 401)</t>
  </si>
  <si>
    <t xml:space="preserve">1991-    </t>
  </si>
  <si>
    <t>AMD-103 Genesis</t>
  </si>
  <si>
    <t xml:space="preserve">1993-    </t>
  </si>
  <si>
    <t>Eurostar</t>
  </si>
  <si>
    <t xml:space="preserve">1994-    </t>
  </si>
  <si>
    <t>Ultra Fast</t>
  </si>
  <si>
    <t>SD-90MAC</t>
  </si>
  <si>
    <t xml:space="preserve">1998-    </t>
  </si>
  <si>
    <t>Brenner E412</t>
  </si>
  <si>
    <t xml:space="preserve">1999-    </t>
  </si>
  <si>
    <t>Trans-Euro</t>
  </si>
  <si>
    <t xml:space="preserve">2005-    </t>
  </si>
  <si>
    <t>E-88</t>
  </si>
  <si>
    <t xml:space="preserve">2012-    </t>
  </si>
  <si>
    <t>Instant</t>
  </si>
  <si>
    <t>DD 080-X</t>
  </si>
  <si>
    <t xml:space="preserve">2015-    </t>
  </si>
  <si>
    <t>Ge 6/6 Crocodile</t>
  </si>
  <si>
    <t>1925-1950</t>
  </si>
  <si>
    <t>Northern 4-8-4</t>
  </si>
  <si>
    <t>1926-1966</t>
  </si>
  <si>
    <t>E428</t>
  </si>
  <si>
    <t>1933-1982</t>
  </si>
  <si>
    <t>Zephyr</t>
  </si>
  <si>
    <t>1934-1950</t>
  </si>
  <si>
    <t>Diesel</t>
  </si>
  <si>
    <t>Class 5P5F Black 5</t>
  </si>
  <si>
    <t>1934-1968</t>
  </si>
  <si>
    <t>Class 01 4-6-2</t>
  </si>
  <si>
    <t>1934-1982</t>
  </si>
  <si>
    <t>Mallard 4-6-2</t>
  </si>
  <si>
    <t>1935-1968</t>
  </si>
  <si>
    <t>Very fast</t>
  </si>
  <si>
    <t>GG1</t>
  </si>
  <si>
    <t>1935-1985</t>
  </si>
  <si>
    <t>E18</t>
  </si>
  <si>
    <t>1936-1966</t>
  </si>
  <si>
    <t>V2 Class</t>
  </si>
  <si>
    <t>Challenger 4-6-6-4</t>
  </si>
  <si>
    <t>1936-1983</t>
  </si>
  <si>
    <t>GS-3 4-8-4 SP Daylight</t>
  </si>
  <si>
    <t>1937-1958</t>
  </si>
  <si>
    <t>F3</t>
  </si>
  <si>
    <t>1940-1980</t>
  </si>
  <si>
    <t>Orca NX462</t>
  </si>
  <si>
    <t xml:space="preserve">1941-    </t>
  </si>
  <si>
    <t>Big Boy 4-8-8-4</t>
  </si>
  <si>
    <t>1941-1971</t>
  </si>
  <si>
    <t>Kriegslok 2-10-0</t>
  </si>
  <si>
    <t>1942-1967</t>
  </si>
  <si>
    <t>Point Value</t>
  </si>
  <si>
    <t>Developmental Steam</t>
  </si>
  <si>
    <t>Classic Steam</t>
  </si>
  <si>
    <t>Light Steam</t>
  </si>
  <si>
    <t>Heavy Steam</t>
  </si>
  <si>
    <t>Modern Steam</t>
  </si>
  <si>
    <t>Heavy Electric</t>
  </si>
  <si>
    <t>Fast Electric</t>
  </si>
  <si>
    <t>Early Diesel</t>
  </si>
  <si>
    <t>Classic Diesel</t>
  </si>
  <si>
    <t>Modern Diesel</t>
  </si>
  <si>
    <t>Fuel Usage</t>
  </si>
  <si>
    <t>Sand Usage</t>
  </si>
  <si>
    <t>atrocious</t>
  </si>
  <si>
    <t>extremely poor</t>
  </si>
  <si>
    <t>very poor</t>
  </si>
  <si>
    <t>poor</t>
  </si>
  <si>
    <t>below average</t>
  </si>
  <si>
    <t>average</t>
  </si>
  <si>
    <t>above average</t>
  </si>
  <si>
    <t>good</t>
  </si>
  <si>
    <t>very good</t>
  </si>
  <si>
    <t>outstanding</t>
  </si>
  <si>
    <t>instant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</si>
</sst>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409]#,##0"/>
    <numFmt numFmtId="173" formatCode="#,##0.0"/>
    <numFmt numFmtId="174" formatCode="0.0"/>
    <numFmt numFmtId="175" formatCode="0.000"/>
    <numFmt numFmtId="176" formatCode="&quot;(&quot;0&quot; pts.)&quot;"/>
    <numFmt numFmtId="177" formatCode="0&quot; pts.&quot;"/>
    <numFmt numFmtId="178" formatCode="&quot;(&quot;0.0&quot; pts.)&quot;"/>
    <numFmt numFmtId="179" formatCode="&quot;(&quot;0.00&quot; pts.)&quot;"/>
  </numFmts>
  <fonts count="15">
    <font>
      <sz val="10"/>
      <name val="Arial"/>
      <family val="0"/>
    </font>
    <font>
      <b/>
      <sz val="10"/>
      <name val="Arial"/>
      <family val="2"/>
    </font>
    <font>
      <sz val="8"/>
      <name val="Arial"/>
      <family val="2"/>
    </font>
    <font>
      <u val="single"/>
      <sz val="10"/>
      <color indexed="12"/>
      <name val="Arial"/>
      <family val="0"/>
    </font>
    <font>
      <u val="single"/>
      <sz val="10"/>
      <color indexed="36"/>
      <name val="Arial"/>
      <family val="0"/>
    </font>
    <font>
      <sz val="10"/>
      <name val="Geneva"/>
      <family val="0"/>
    </font>
    <font>
      <b/>
      <sz val="12"/>
      <name val="Arial"/>
      <family val="0"/>
    </font>
    <font>
      <sz val="12"/>
      <name val="Arial"/>
      <family val="0"/>
    </font>
    <font>
      <i/>
      <sz val="12"/>
      <name val="Arial"/>
      <family val="0"/>
    </font>
    <font>
      <sz val="12"/>
      <color indexed="22"/>
      <name val="Arial"/>
      <family val="0"/>
    </font>
    <font>
      <i/>
      <sz val="12"/>
      <color indexed="22"/>
      <name val="Arial"/>
      <family val="0"/>
    </font>
    <font>
      <b/>
      <sz val="12"/>
      <color indexed="55"/>
      <name val="Arial"/>
      <family val="0"/>
    </font>
    <font>
      <sz val="12"/>
      <color indexed="55"/>
      <name val="Arial"/>
      <family val="0"/>
    </font>
    <font>
      <i/>
      <sz val="10"/>
      <name val="Arial"/>
      <family val="0"/>
    </font>
    <font>
      <b/>
      <i/>
      <sz val="12"/>
      <color indexed="20"/>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3">
    <border>
      <left/>
      <right/>
      <top/>
      <bottom/>
      <diagonal/>
    </border>
    <border>
      <left>
        <color indexed="63"/>
      </left>
      <right>
        <color indexed="63"/>
      </right>
      <top style="medium"/>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1" fillId="0" borderId="0" xfId="0" applyFont="1" applyAlignment="1">
      <alignment wrapText="1"/>
    </xf>
    <xf numFmtId="0" fontId="1" fillId="2" borderId="1" xfId="0" applyFont="1" applyFill="1" applyBorder="1" applyAlignment="1">
      <alignment wrapText="1"/>
    </xf>
    <xf numFmtId="172" fontId="1" fillId="2" borderId="1" xfId="0" applyNumberFormat="1" applyFont="1" applyFill="1" applyBorder="1" applyAlignment="1">
      <alignment horizontal="center" wrapText="1"/>
    </xf>
    <xf numFmtId="0" fontId="1" fillId="2" borderId="1" xfId="0" applyFont="1" applyFill="1" applyBorder="1" applyAlignment="1">
      <alignment horizontal="right" wrapText="1"/>
    </xf>
    <xf numFmtId="0" fontId="1" fillId="2" borderId="1" xfId="0" applyFont="1" applyFill="1" applyBorder="1" applyAlignment="1">
      <alignment horizontal="center" wrapText="1"/>
    </xf>
    <xf numFmtId="173" fontId="1" fillId="2" borderId="1" xfId="0" applyNumberFormat="1" applyFont="1" applyFill="1" applyBorder="1" applyAlignment="1">
      <alignment horizontal="center" wrapText="1"/>
    </xf>
    <xf numFmtId="0" fontId="1" fillId="0" borderId="0" xfId="0" applyFont="1" applyFill="1" applyAlignment="1">
      <alignment wrapText="1"/>
    </xf>
    <xf numFmtId="0" fontId="0" fillId="3" borderId="0" xfId="0" applyFill="1" applyAlignment="1">
      <alignment/>
    </xf>
    <xf numFmtId="0" fontId="0" fillId="3" borderId="0" xfId="0" applyFill="1" applyAlignment="1" quotePrefix="1">
      <alignment/>
    </xf>
    <xf numFmtId="172" fontId="0" fillId="3" borderId="0" xfId="0" applyNumberFormat="1" applyFill="1" applyAlignment="1">
      <alignment/>
    </xf>
    <xf numFmtId="0" fontId="0" fillId="3" borderId="0" xfId="0" applyFill="1" applyAlignment="1">
      <alignment horizontal="right"/>
    </xf>
    <xf numFmtId="173" fontId="0" fillId="3" borderId="0" xfId="0" applyNumberFormat="1" applyFill="1" applyAlignment="1">
      <alignment/>
    </xf>
    <xf numFmtId="0" fontId="0" fillId="3" borderId="0" xfId="0" applyFill="1" applyAlignment="1">
      <alignment horizontal="center"/>
    </xf>
    <xf numFmtId="0" fontId="0" fillId="0" borderId="0" xfId="0" applyFont="1" applyFill="1" applyAlignment="1">
      <alignment/>
    </xf>
    <xf numFmtId="0" fontId="0" fillId="2" borderId="0" xfId="0" applyFill="1" applyAlignment="1">
      <alignment/>
    </xf>
    <xf numFmtId="0" fontId="0" fillId="2" borderId="0" xfId="0" applyFill="1" applyAlignment="1" quotePrefix="1">
      <alignment/>
    </xf>
    <xf numFmtId="172" fontId="0" fillId="2" borderId="0" xfId="0" applyNumberFormat="1" applyFill="1" applyAlignment="1">
      <alignment/>
    </xf>
    <xf numFmtId="0" fontId="0" fillId="2" borderId="0" xfId="0" applyFill="1" applyAlignment="1">
      <alignment horizontal="right"/>
    </xf>
    <xf numFmtId="173" fontId="0" fillId="2" borderId="0" xfId="0" applyNumberFormat="1" applyFill="1" applyAlignment="1">
      <alignment/>
    </xf>
    <xf numFmtId="0" fontId="0" fillId="2" borderId="0" xfId="0" applyFill="1" applyAlignment="1">
      <alignment horizontal="center"/>
    </xf>
    <xf numFmtId="0" fontId="0" fillId="0" borderId="0" xfId="0" applyFont="1" applyAlignment="1">
      <alignment/>
    </xf>
    <xf numFmtId="0" fontId="0" fillId="3" borderId="2" xfId="0" applyFill="1" applyBorder="1" applyAlignment="1">
      <alignment/>
    </xf>
    <xf numFmtId="0" fontId="0" fillId="3" borderId="2" xfId="0" applyFill="1" applyBorder="1" applyAlignment="1" quotePrefix="1">
      <alignment/>
    </xf>
    <xf numFmtId="172" fontId="0" fillId="3" borderId="2" xfId="0" applyNumberFormat="1" applyFill="1" applyBorder="1" applyAlignment="1">
      <alignment/>
    </xf>
    <xf numFmtId="0" fontId="0" fillId="3" borderId="2" xfId="0" applyFill="1" applyBorder="1" applyAlignment="1">
      <alignment horizontal="right"/>
    </xf>
    <xf numFmtId="173" fontId="0" fillId="3" borderId="2" xfId="0" applyNumberFormat="1" applyFill="1" applyBorder="1" applyAlignment="1">
      <alignment/>
    </xf>
    <xf numFmtId="0" fontId="0" fillId="3" borderId="2" xfId="0" applyFill="1" applyBorder="1" applyAlignment="1">
      <alignment horizontal="center"/>
    </xf>
    <xf numFmtId="172" fontId="0" fillId="0" borderId="0" xfId="0" applyNumberFormat="1" applyAlignment="1">
      <alignment/>
    </xf>
    <xf numFmtId="0" fontId="0" fillId="0" borderId="0" xfId="0" applyAlignment="1">
      <alignment horizontal="right"/>
    </xf>
    <xf numFmtId="173" fontId="0" fillId="0" borderId="0" xfId="0" applyNumberFormat="1" applyAlignment="1">
      <alignment/>
    </xf>
    <xf numFmtId="0" fontId="0" fillId="0" borderId="0" xfId="0" applyAlignment="1">
      <alignment horizontal="center"/>
    </xf>
    <xf numFmtId="0" fontId="2" fillId="0" borderId="0" xfId="0" applyFont="1" applyAlignment="1">
      <alignment/>
    </xf>
    <xf numFmtId="172" fontId="0" fillId="0" borderId="0" xfId="0" applyNumberFormat="1" applyFont="1" applyAlignment="1">
      <alignment/>
    </xf>
    <xf numFmtId="174" fontId="0" fillId="0" borderId="0" xfId="0" applyNumberFormat="1" applyFont="1" applyAlignment="1">
      <alignment horizontal="right"/>
    </xf>
    <xf numFmtId="0" fontId="0" fillId="0" borderId="0" xfId="0" applyFont="1" applyAlignment="1">
      <alignment horizontal="right"/>
    </xf>
    <xf numFmtId="173" fontId="0" fillId="0" borderId="0" xfId="0" applyNumberFormat="1" applyFont="1" applyAlignment="1">
      <alignment/>
    </xf>
    <xf numFmtId="0" fontId="0" fillId="0" borderId="0" xfId="0" applyFont="1" applyAlignment="1">
      <alignment horizontal="center"/>
    </xf>
    <xf numFmtId="0" fontId="0" fillId="2" borderId="2" xfId="0" applyFill="1" applyBorder="1" applyAlignment="1">
      <alignment/>
    </xf>
    <xf numFmtId="0" fontId="0" fillId="2" borderId="2" xfId="0" applyFill="1" applyBorder="1" applyAlignment="1" quotePrefix="1">
      <alignment/>
    </xf>
    <xf numFmtId="172" fontId="0" fillId="2" borderId="2" xfId="0" applyNumberFormat="1" applyFill="1" applyBorder="1" applyAlignment="1">
      <alignment/>
    </xf>
    <xf numFmtId="0" fontId="0" fillId="2" borderId="2" xfId="0" applyFill="1" applyBorder="1" applyAlignment="1">
      <alignment horizontal="right"/>
    </xf>
    <xf numFmtId="173" fontId="0" fillId="2" borderId="2" xfId="0" applyNumberFormat="1" applyFill="1" applyBorder="1" applyAlignment="1">
      <alignment/>
    </xf>
    <xf numFmtId="0" fontId="0" fillId="2" borderId="2" xfId="0" applyFill="1" applyBorder="1" applyAlignment="1">
      <alignment horizontal="center"/>
    </xf>
    <xf numFmtId="0" fontId="6" fillId="2" borderId="1" xfId="0" applyFont="1" applyFill="1" applyBorder="1" applyAlignment="1">
      <alignment wrapText="1"/>
    </xf>
    <xf numFmtId="172" fontId="6" fillId="2" borderId="1" xfId="0" applyNumberFormat="1" applyFont="1" applyFill="1" applyBorder="1" applyAlignment="1">
      <alignment horizontal="center" wrapText="1"/>
    </xf>
    <xf numFmtId="0" fontId="6" fillId="2" borderId="1" xfId="0" applyFont="1" applyFill="1" applyBorder="1" applyAlignment="1">
      <alignment horizontal="right" wrapText="1"/>
    </xf>
    <xf numFmtId="0" fontId="6" fillId="2" borderId="1" xfId="0" applyFont="1" applyFill="1" applyBorder="1" applyAlignment="1">
      <alignment horizontal="center" wrapText="1"/>
    </xf>
    <xf numFmtId="173" fontId="6" fillId="2" borderId="1" xfId="0" applyNumberFormat="1" applyFont="1" applyFill="1" applyBorder="1" applyAlignment="1">
      <alignment horizontal="center" wrapText="1"/>
    </xf>
    <xf numFmtId="0" fontId="6" fillId="0" borderId="0" xfId="0" applyFont="1" applyAlignment="1">
      <alignment wrapText="1"/>
    </xf>
    <xf numFmtId="0" fontId="6" fillId="0" borderId="0" xfId="0" applyFont="1" applyFill="1" applyAlignment="1">
      <alignment wrapText="1"/>
    </xf>
    <xf numFmtId="0" fontId="7" fillId="0" borderId="0" xfId="0" applyFont="1" applyAlignment="1">
      <alignment/>
    </xf>
    <xf numFmtId="0" fontId="7" fillId="0" borderId="0" xfId="0" applyFont="1" applyAlignment="1">
      <alignment horizontal="center"/>
    </xf>
    <xf numFmtId="0" fontId="7" fillId="0" borderId="0" xfId="0" applyFont="1" applyFill="1" applyAlignment="1">
      <alignment/>
    </xf>
    <xf numFmtId="0" fontId="7" fillId="0" borderId="0" xfId="0" applyFont="1" applyAlignment="1">
      <alignment horizontal="left"/>
    </xf>
    <xf numFmtId="0" fontId="7" fillId="0" borderId="0" xfId="0" applyFont="1" applyAlignment="1">
      <alignment horizontal="right"/>
    </xf>
    <xf numFmtId="172" fontId="7" fillId="0" borderId="0" xfId="0" applyNumberFormat="1" applyFont="1" applyAlignment="1">
      <alignment horizontal="left"/>
    </xf>
    <xf numFmtId="172" fontId="7" fillId="0" borderId="0" xfId="0" applyNumberFormat="1" applyFont="1" applyAlignment="1">
      <alignment horizontal="right"/>
    </xf>
    <xf numFmtId="174" fontId="7" fillId="0" borderId="0" xfId="0" applyNumberFormat="1" applyFont="1" applyAlignment="1">
      <alignment horizontal="right"/>
    </xf>
    <xf numFmtId="173" fontId="7" fillId="0" borderId="0" xfId="0" applyNumberFormat="1" applyFont="1" applyAlignment="1">
      <alignment/>
    </xf>
    <xf numFmtId="0" fontId="7" fillId="0" borderId="3" xfId="0" applyFont="1" applyBorder="1" applyAlignment="1">
      <alignment horizontal="left"/>
    </xf>
    <xf numFmtId="0" fontId="7" fillId="0" borderId="4" xfId="0" applyFont="1" applyBorder="1" applyAlignment="1">
      <alignment horizontal="right"/>
    </xf>
    <xf numFmtId="0" fontId="7" fillId="0" borderId="4" xfId="0" applyFont="1" applyBorder="1" applyAlignment="1">
      <alignment/>
    </xf>
    <xf numFmtId="0" fontId="7" fillId="0" borderId="5" xfId="0" applyFont="1" applyBorder="1" applyAlignment="1">
      <alignment/>
    </xf>
    <xf numFmtId="0" fontId="7" fillId="0" borderId="6" xfId="0" applyFont="1" applyBorder="1" applyAlignment="1">
      <alignment horizontal="left"/>
    </xf>
    <xf numFmtId="0" fontId="6" fillId="0" borderId="0" xfId="0" applyFont="1" applyBorder="1" applyAlignment="1">
      <alignment horizontal="right"/>
    </xf>
    <xf numFmtId="0" fontId="7" fillId="0" borderId="0" xfId="0" applyFont="1" applyBorder="1" applyAlignment="1">
      <alignment/>
    </xf>
    <xf numFmtId="0" fontId="7" fillId="0" borderId="7" xfId="0" applyFont="1" applyBorder="1" applyAlignment="1">
      <alignment/>
    </xf>
    <xf numFmtId="0" fontId="7" fillId="0" borderId="7" xfId="0" applyFont="1" applyBorder="1" applyAlignment="1">
      <alignment horizontal="right"/>
    </xf>
    <xf numFmtId="0" fontId="7" fillId="0" borderId="7" xfId="0" applyFont="1" applyBorder="1" applyAlignment="1">
      <alignment horizontal="center"/>
    </xf>
    <xf numFmtId="0" fontId="8" fillId="0" borderId="6" xfId="0" applyFont="1" applyBorder="1" applyAlignment="1">
      <alignment horizontal="left"/>
    </xf>
    <xf numFmtId="0" fontId="8" fillId="0" borderId="0" xfId="0" applyFont="1" applyBorder="1" applyAlignment="1">
      <alignment horizontal="right"/>
    </xf>
    <xf numFmtId="0" fontId="9" fillId="0" borderId="0" xfId="0" applyFont="1" applyBorder="1" applyAlignment="1">
      <alignment horizontal="center"/>
    </xf>
    <xf numFmtId="0" fontId="7" fillId="0" borderId="6" xfId="0" applyFont="1" applyBorder="1" applyAlignment="1">
      <alignment/>
    </xf>
    <xf numFmtId="172" fontId="8" fillId="0" borderId="6" xfId="0" applyNumberFormat="1" applyFont="1" applyBorder="1" applyAlignment="1">
      <alignment horizontal="right"/>
    </xf>
    <xf numFmtId="0" fontId="10" fillId="0" borderId="0" xfId="0" applyFont="1" applyBorder="1" applyAlignment="1">
      <alignment/>
    </xf>
    <xf numFmtId="0" fontId="8" fillId="0" borderId="6" xfId="0" applyFont="1" applyBorder="1" applyAlignment="1">
      <alignment horizontal="right"/>
    </xf>
    <xf numFmtId="0" fontId="7" fillId="0" borderId="8" xfId="0" applyFont="1" applyBorder="1" applyAlignment="1">
      <alignment horizontal="left"/>
    </xf>
    <xf numFmtId="0" fontId="7" fillId="0" borderId="9" xfId="0" applyFont="1" applyBorder="1" applyAlignment="1">
      <alignment horizontal="right"/>
    </xf>
    <xf numFmtId="0" fontId="7" fillId="0" borderId="9" xfId="0" applyFont="1" applyBorder="1" applyAlignment="1">
      <alignment/>
    </xf>
    <xf numFmtId="0" fontId="7" fillId="0" borderId="10" xfId="0" applyFont="1" applyBorder="1" applyAlignment="1">
      <alignment horizontal="center"/>
    </xf>
    <xf numFmtId="0" fontId="11" fillId="2" borderId="1" xfId="0" applyFont="1" applyFill="1" applyBorder="1" applyAlignment="1">
      <alignment horizontal="center" wrapText="1"/>
    </xf>
    <xf numFmtId="0" fontId="12" fillId="0" borderId="0" xfId="0" applyFont="1" applyAlignment="1">
      <alignment/>
    </xf>
    <xf numFmtId="0" fontId="0" fillId="3" borderId="0" xfId="0" applyFill="1" applyAlignment="1" quotePrefix="1">
      <alignment horizontal="center"/>
    </xf>
    <xf numFmtId="0" fontId="0" fillId="2" borderId="0" xfId="0" applyFill="1" applyAlignment="1" quotePrefix="1">
      <alignment horizontal="center"/>
    </xf>
    <xf numFmtId="0" fontId="9" fillId="0" borderId="0" xfId="0" applyFont="1" applyAlignment="1">
      <alignment/>
    </xf>
    <xf numFmtId="0" fontId="9" fillId="0" borderId="0" xfId="0" applyFont="1" applyAlignment="1">
      <alignment horizontal="right"/>
    </xf>
    <xf numFmtId="0" fontId="0" fillId="3" borderId="0" xfId="0" applyFont="1" applyFill="1" applyBorder="1" applyAlignment="1">
      <alignment horizontal="center"/>
    </xf>
    <xf numFmtId="0" fontId="6" fillId="3" borderId="0" xfId="0" applyFont="1" applyFill="1" applyAlignment="1">
      <alignment/>
    </xf>
    <xf numFmtId="0" fontId="6" fillId="3" borderId="0" xfId="0" applyFont="1" applyFill="1" applyBorder="1" applyAlignment="1">
      <alignment horizontal="center"/>
    </xf>
    <xf numFmtId="0" fontId="6" fillId="2" borderId="0" xfId="0" applyFont="1" applyFill="1" applyAlignment="1">
      <alignment/>
    </xf>
    <xf numFmtId="0" fontId="6" fillId="3" borderId="2" xfId="0" applyFont="1" applyFill="1" applyBorder="1" applyAlignment="1">
      <alignment/>
    </xf>
    <xf numFmtId="176" fontId="0" fillId="3" borderId="0" xfId="0" applyNumberFormat="1" applyFont="1" applyFill="1" applyBorder="1" applyAlignment="1">
      <alignment horizontal="center"/>
    </xf>
    <xf numFmtId="1" fontId="7" fillId="2" borderId="0" xfId="0" applyNumberFormat="1" applyFont="1" applyFill="1" applyBorder="1" applyAlignment="1">
      <alignment horizontal="center"/>
    </xf>
    <xf numFmtId="177" fontId="6" fillId="2" borderId="0" xfId="0" applyNumberFormat="1" applyFont="1" applyFill="1" applyBorder="1" applyAlignment="1">
      <alignment horizontal="center"/>
    </xf>
    <xf numFmtId="176" fontId="13" fillId="2" borderId="0" xfId="0" applyNumberFormat="1" applyFont="1" applyFill="1" applyBorder="1" applyAlignment="1">
      <alignment horizontal="center"/>
    </xf>
    <xf numFmtId="176" fontId="0" fillId="2" borderId="0" xfId="0" applyNumberFormat="1" applyFont="1" applyFill="1" applyBorder="1" applyAlignment="1">
      <alignment horizontal="center"/>
    </xf>
    <xf numFmtId="1" fontId="7" fillId="3" borderId="0" xfId="0" applyNumberFormat="1" applyFont="1" applyFill="1" applyBorder="1" applyAlignment="1">
      <alignment horizontal="center"/>
    </xf>
    <xf numFmtId="177" fontId="6" fillId="3" borderId="0" xfId="0" applyNumberFormat="1" applyFont="1" applyFill="1" applyBorder="1" applyAlignment="1">
      <alignment horizontal="center"/>
    </xf>
    <xf numFmtId="176" fontId="13" fillId="3" borderId="0" xfId="0" applyNumberFormat="1" applyFont="1" applyFill="1" applyBorder="1" applyAlignment="1">
      <alignment horizontal="center"/>
    </xf>
    <xf numFmtId="0" fontId="6" fillId="3" borderId="0" xfId="0" applyFont="1" applyFill="1" applyBorder="1" applyAlignment="1">
      <alignment/>
    </xf>
    <xf numFmtId="0" fontId="0" fillId="3" borderId="0" xfId="0" applyFill="1" applyBorder="1" applyAlignment="1" quotePrefix="1">
      <alignment horizontal="center"/>
    </xf>
    <xf numFmtId="0" fontId="0" fillId="3" borderId="0" xfId="0" applyFill="1" applyBorder="1" applyAlignment="1">
      <alignment horizontal="center"/>
    </xf>
    <xf numFmtId="172" fontId="0" fillId="3" borderId="0" xfId="0" applyNumberFormat="1" applyFill="1" applyBorder="1" applyAlignment="1">
      <alignment/>
    </xf>
    <xf numFmtId="0" fontId="0" fillId="3" borderId="0" xfId="0" applyFill="1" applyBorder="1" applyAlignment="1">
      <alignment horizontal="right"/>
    </xf>
    <xf numFmtId="0" fontId="0" fillId="3" borderId="0" xfId="0" applyFill="1" applyBorder="1" applyAlignment="1">
      <alignment/>
    </xf>
    <xf numFmtId="173" fontId="0" fillId="3" borderId="0" xfId="0" applyNumberFormat="1" applyFill="1" applyBorder="1" applyAlignment="1">
      <alignment/>
    </xf>
    <xf numFmtId="177" fontId="6" fillId="3" borderId="2" xfId="0" applyNumberFormat="1" applyFont="1" applyFill="1" applyBorder="1" applyAlignment="1">
      <alignment horizontal="center"/>
    </xf>
    <xf numFmtId="176" fontId="13" fillId="3" borderId="2" xfId="0" applyNumberFormat="1" applyFont="1" applyFill="1" applyBorder="1" applyAlignment="1">
      <alignment horizontal="center"/>
    </xf>
    <xf numFmtId="176" fontId="0" fillId="3" borderId="2" xfId="0" applyNumberFormat="1" applyFont="1" applyFill="1" applyBorder="1" applyAlignment="1">
      <alignment horizontal="center"/>
    </xf>
    <xf numFmtId="0" fontId="14" fillId="0" borderId="11" xfId="0" applyFont="1" applyBorder="1" applyAlignment="1">
      <alignment horizontal="left"/>
    </xf>
    <xf numFmtId="0" fontId="14" fillId="0" borderId="12" xfId="0"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27"/>
  <sheetViews>
    <sheetView workbookViewId="0" topLeftCell="A1">
      <selection activeCell="A1" sqref="A1:O86"/>
    </sheetView>
  </sheetViews>
  <sheetFormatPr defaultColWidth="11.421875" defaultRowHeight="12.75"/>
  <cols>
    <col min="1" max="1" width="22.28125" style="21" bestFit="1" customWidth="1"/>
    <col min="2" max="2" width="9.421875" style="21" bestFit="1" customWidth="1"/>
    <col min="3" max="3" width="10.140625" style="33" bestFit="1" customWidth="1"/>
    <col min="4" max="4" width="12.7109375" style="33" bestFit="1" customWidth="1"/>
    <col min="5" max="5" width="14.00390625" style="34" bestFit="1" customWidth="1"/>
    <col min="6" max="6" width="13.421875" style="35" bestFit="1" customWidth="1"/>
    <col min="7" max="7" width="13.28125" style="35" bestFit="1" customWidth="1"/>
    <col min="8" max="8" width="11.421875" style="35" bestFit="1" customWidth="1"/>
    <col min="9" max="9" width="7.28125" style="35" bestFit="1" customWidth="1"/>
    <col min="10" max="10" width="6.8515625" style="21" bestFit="1" customWidth="1"/>
    <col min="11" max="12" width="7.421875" style="36" bestFit="1" customWidth="1"/>
    <col min="13" max="13" width="3.421875" style="37" bestFit="1" customWidth="1"/>
    <col min="14" max="14" width="2.28125" style="37" bestFit="1" customWidth="1"/>
    <col min="15" max="15" width="2.8515625" style="37" bestFit="1" customWidth="1"/>
    <col min="16" max="16" width="14.00390625" style="35" bestFit="1" customWidth="1"/>
    <col min="17" max="16384" width="9.140625" style="21" customWidth="1"/>
  </cols>
  <sheetData>
    <row r="1" spans="1:16" s="7" customFormat="1" ht="33.75">
      <c r="A1" s="2" t="s">
        <v>54</v>
      </c>
      <c r="B1" s="2" t="s">
        <v>55</v>
      </c>
      <c r="C1" s="3" t="s">
        <v>56</v>
      </c>
      <c r="D1" s="3" t="s">
        <v>57</v>
      </c>
      <c r="E1" s="4" t="s">
        <v>58</v>
      </c>
      <c r="F1" s="4" t="s">
        <v>59</v>
      </c>
      <c r="G1" s="4" t="s">
        <v>60</v>
      </c>
      <c r="H1" s="4" t="s">
        <v>61</v>
      </c>
      <c r="I1" s="4" t="s">
        <v>62</v>
      </c>
      <c r="J1" s="5" t="s">
        <v>63</v>
      </c>
      <c r="K1" s="6" t="s">
        <v>64</v>
      </c>
      <c r="L1" s="6" t="s">
        <v>65</v>
      </c>
      <c r="M1" s="5" t="s">
        <v>66</v>
      </c>
      <c r="N1" s="5" t="s">
        <v>67</v>
      </c>
      <c r="O1" s="5" t="s">
        <v>68</v>
      </c>
      <c r="P1" s="1"/>
    </row>
    <row r="2" spans="1:16" s="14" customFormat="1" ht="12">
      <c r="A2" s="8" t="s">
        <v>69</v>
      </c>
      <c r="B2" s="9" t="s">
        <v>70</v>
      </c>
      <c r="C2" s="10">
        <v>10000</v>
      </c>
      <c r="D2" s="10">
        <v>6000</v>
      </c>
      <c r="E2" s="11" t="s">
        <v>71</v>
      </c>
      <c r="F2" s="11" t="s">
        <v>72</v>
      </c>
      <c r="G2" s="11" t="s">
        <v>73</v>
      </c>
      <c r="H2" s="11" t="s">
        <v>74</v>
      </c>
      <c r="I2" s="11" t="s">
        <v>75</v>
      </c>
      <c r="J2" s="8">
        <v>25</v>
      </c>
      <c r="K2" s="12">
        <v>10.100000381469727</v>
      </c>
      <c r="L2" s="12">
        <v>1.7000000476837158</v>
      </c>
      <c r="M2" s="13" t="s">
        <v>66</v>
      </c>
      <c r="N2" s="13" t="s">
        <v>67</v>
      </c>
      <c r="O2" s="13" t="s">
        <v>68</v>
      </c>
      <c r="P2"/>
    </row>
    <row r="3" spans="1:16" s="14" customFormat="1" ht="12">
      <c r="A3" s="15" t="s">
        <v>76</v>
      </c>
      <c r="B3" s="16" t="s">
        <v>77</v>
      </c>
      <c r="C3" s="17">
        <v>20000</v>
      </c>
      <c r="D3" s="17">
        <v>5000</v>
      </c>
      <c r="E3" s="18" t="s">
        <v>72</v>
      </c>
      <c r="F3" s="18" t="s">
        <v>72</v>
      </c>
      <c r="G3" s="18" t="s">
        <v>73</v>
      </c>
      <c r="H3" s="18" t="s">
        <v>74</v>
      </c>
      <c r="I3" s="18" t="s">
        <v>75</v>
      </c>
      <c r="J3" s="15">
        <v>31</v>
      </c>
      <c r="K3" s="19">
        <v>8</v>
      </c>
      <c r="L3" s="19">
        <v>1.2999999523162842</v>
      </c>
      <c r="M3" s="20" t="s">
        <v>53</v>
      </c>
      <c r="N3" s="20" t="s">
        <v>67</v>
      </c>
      <c r="O3" s="20" t="s">
        <v>53</v>
      </c>
      <c r="P3"/>
    </row>
    <row r="4" spans="1:16" s="14" customFormat="1" ht="12">
      <c r="A4" s="8" t="s">
        <v>78</v>
      </c>
      <c r="B4" s="9" t="s">
        <v>79</v>
      </c>
      <c r="C4" s="10">
        <v>40000</v>
      </c>
      <c r="D4" s="10">
        <v>8000</v>
      </c>
      <c r="E4" s="11" t="s">
        <v>73</v>
      </c>
      <c r="F4" s="11" t="s">
        <v>73</v>
      </c>
      <c r="G4" s="11" t="s">
        <v>80</v>
      </c>
      <c r="H4" s="11" t="s">
        <v>81</v>
      </c>
      <c r="I4" s="11" t="s">
        <v>75</v>
      </c>
      <c r="J4" s="8">
        <v>35</v>
      </c>
      <c r="K4" s="12">
        <v>15.300000190734863</v>
      </c>
      <c r="L4" s="12">
        <v>2.200000047683716</v>
      </c>
      <c r="M4" s="13" t="s">
        <v>66</v>
      </c>
      <c r="N4" s="13" t="s">
        <v>53</v>
      </c>
      <c r="O4" s="13" t="s">
        <v>68</v>
      </c>
      <c r="P4"/>
    </row>
    <row r="5" spans="1:16" s="14" customFormat="1" ht="12">
      <c r="A5" s="15" t="s">
        <v>82</v>
      </c>
      <c r="B5" s="16" t="s">
        <v>83</v>
      </c>
      <c r="C5" s="17">
        <v>70000</v>
      </c>
      <c r="D5" s="17">
        <v>11000</v>
      </c>
      <c r="E5" s="18" t="s">
        <v>84</v>
      </c>
      <c r="F5" s="18" t="s">
        <v>80</v>
      </c>
      <c r="G5" s="18" t="s">
        <v>72</v>
      </c>
      <c r="H5" s="18" t="s">
        <v>74</v>
      </c>
      <c r="I5" s="18" t="s">
        <v>75</v>
      </c>
      <c r="J5" s="15">
        <v>58</v>
      </c>
      <c r="K5" s="19">
        <v>26.100000381469727</v>
      </c>
      <c r="L5" s="19">
        <v>2.5999999046325684</v>
      </c>
      <c r="M5" s="20" t="s">
        <v>53</v>
      </c>
      <c r="N5" s="20" t="s">
        <v>67</v>
      </c>
      <c r="O5" s="20" t="s">
        <v>53</v>
      </c>
      <c r="P5"/>
    </row>
    <row r="6" spans="1:16" s="14" customFormat="1" ht="12">
      <c r="A6" s="8" t="s">
        <v>161</v>
      </c>
      <c r="B6" s="9" t="s">
        <v>162</v>
      </c>
      <c r="C6" s="10">
        <v>45000</v>
      </c>
      <c r="D6" s="10">
        <v>5000</v>
      </c>
      <c r="E6" s="11" t="s">
        <v>80</v>
      </c>
      <c r="F6" s="11" t="s">
        <v>73</v>
      </c>
      <c r="G6" s="11" t="s">
        <v>163</v>
      </c>
      <c r="H6" s="11" t="s">
        <v>164</v>
      </c>
      <c r="I6" s="11" t="s">
        <v>75</v>
      </c>
      <c r="J6" s="8">
        <v>40</v>
      </c>
      <c r="K6" s="12">
        <v>26</v>
      </c>
      <c r="L6" s="12">
        <v>3.200000047683716</v>
      </c>
      <c r="M6" s="13" t="s">
        <v>66</v>
      </c>
      <c r="N6" s="13" t="s">
        <v>53</v>
      </c>
      <c r="O6" s="13" t="s">
        <v>68</v>
      </c>
      <c r="P6"/>
    </row>
    <row r="7" spans="1:16" ht="12">
      <c r="A7" s="15" t="s">
        <v>165</v>
      </c>
      <c r="B7" s="16" t="s">
        <v>166</v>
      </c>
      <c r="C7" s="17">
        <v>60000</v>
      </c>
      <c r="D7" s="17">
        <v>8000</v>
      </c>
      <c r="E7" s="18" t="s">
        <v>80</v>
      </c>
      <c r="F7" s="18" t="s">
        <v>80</v>
      </c>
      <c r="G7" s="18" t="s">
        <v>73</v>
      </c>
      <c r="H7" s="18" t="s">
        <v>74</v>
      </c>
      <c r="I7" s="18" t="s">
        <v>75</v>
      </c>
      <c r="J7" s="15">
        <v>45</v>
      </c>
      <c r="K7" s="19">
        <v>13.199999809265137</v>
      </c>
      <c r="L7" s="19">
        <v>3</v>
      </c>
      <c r="M7" s="20" t="s">
        <v>53</v>
      </c>
      <c r="N7" s="20" t="s">
        <v>67</v>
      </c>
      <c r="O7" s="20" t="s">
        <v>53</v>
      </c>
      <c r="P7"/>
    </row>
    <row r="8" spans="1:16" ht="12">
      <c r="A8" s="8" t="s">
        <v>167</v>
      </c>
      <c r="B8" s="9" t="s">
        <v>168</v>
      </c>
      <c r="C8" s="10">
        <v>100000</v>
      </c>
      <c r="D8" s="10">
        <v>10000</v>
      </c>
      <c r="E8" s="11" t="s">
        <v>80</v>
      </c>
      <c r="F8" s="11" t="s">
        <v>169</v>
      </c>
      <c r="G8" s="11" t="s">
        <v>73</v>
      </c>
      <c r="H8" s="11" t="s">
        <v>81</v>
      </c>
      <c r="I8" s="11" t="s">
        <v>75</v>
      </c>
      <c r="J8" s="8">
        <v>65</v>
      </c>
      <c r="K8" s="12">
        <v>43.5</v>
      </c>
      <c r="L8" s="12">
        <v>2.299999952316284</v>
      </c>
      <c r="M8" s="13" t="s">
        <v>53</v>
      </c>
      <c r="N8" s="13" t="s">
        <v>67</v>
      </c>
      <c r="O8" s="13" t="s">
        <v>68</v>
      </c>
      <c r="P8"/>
    </row>
    <row r="9" spans="1:16" ht="12">
      <c r="A9" s="15" t="s">
        <v>170</v>
      </c>
      <c r="B9" s="16" t="s">
        <v>171</v>
      </c>
      <c r="C9" s="17">
        <v>40000</v>
      </c>
      <c r="D9" s="17">
        <v>7000</v>
      </c>
      <c r="E9" s="18" t="s">
        <v>73</v>
      </c>
      <c r="F9" s="18" t="s">
        <v>73</v>
      </c>
      <c r="G9" s="18" t="s">
        <v>80</v>
      </c>
      <c r="H9" s="18" t="s">
        <v>172</v>
      </c>
      <c r="I9" s="18" t="s">
        <v>75</v>
      </c>
      <c r="J9" s="15">
        <v>45</v>
      </c>
      <c r="K9" s="19">
        <v>38.79999923706055</v>
      </c>
      <c r="L9" s="19">
        <v>4</v>
      </c>
      <c r="M9" s="20" t="s">
        <v>66</v>
      </c>
      <c r="N9" s="20" t="s">
        <v>53</v>
      </c>
      <c r="O9" s="20" t="s">
        <v>53</v>
      </c>
      <c r="P9"/>
    </row>
    <row r="10" spans="1:16" ht="12">
      <c r="A10" s="8" t="s">
        <v>173</v>
      </c>
      <c r="B10" s="9" t="s">
        <v>174</v>
      </c>
      <c r="C10" s="10">
        <v>45000</v>
      </c>
      <c r="D10" s="10">
        <v>5000</v>
      </c>
      <c r="E10" s="11" t="s">
        <v>80</v>
      </c>
      <c r="F10" s="11" t="s">
        <v>73</v>
      </c>
      <c r="G10" s="11" t="s">
        <v>163</v>
      </c>
      <c r="H10" s="11" t="s">
        <v>164</v>
      </c>
      <c r="I10" s="11" t="s">
        <v>75</v>
      </c>
      <c r="J10" s="8">
        <v>40</v>
      </c>
      <c r="K10" s="12">
        <v>40</v>
      </c>
      <c r="L10" s="12">
        <v>4.5</v>
      </c>
      <c r="M10" s="13" t="s">
        <v>53</v>
      </c>
      <c r="N10" s="13" t="s">
        <v>67</v>
      </c>
      <c r="O10" s="13" t="s">
        <v>53</v>
      </c>
      <c r="P10"/>
    </row>
    <row r="11" spans="1:16" ht="12">
      <c r="A11" s="15" t="s">
        <v>175</v>
      </c>
      <c r="B11" s="16" t="s">
        <v>176</v>
      </c>
      <c r="C11" s="17">
        <v>30000</v>
      </c>
      <c r="D11" s="17">
        <v>8000</v>
      </c>
      <c r="E11" s="18" t="s">
        <v>73</v>
      </c>
      <c r="F11" s="18" t="s">
        <v>80</v>
      </c>
      <c r="G11" s="18" t="s">
        <v>163</v>
      </c>
      <c r="H11" s="18" t="s">
        <v>164</v>
      </c>
      <c r="I11" s="18" t="s">
        <v>75</v>
      </c>
      <c r="J11" s="15">
        <v>18</v>
      </c>
      <c r="K11" s="19">
        <v>41.099998474121094</v>
      </c>
      <c r="L11" s="19">
        <v>35</v>
      </c>
      <c r="M11" s="20" t="s">
        <v>66</v>
      </c>
      <c r="N11" s="20" t="s">
        <v>67</v>
      </c>
      <c r="O11" s="20" t="s">
        <v>68</v>
      </c>
      <c r="P11"/>
    </row>
    <row r="12" spans="1:16" ht="12">
      <c r="A12" s="8" t="s">
        <v>177</v>
      </c>
      <c r="B12" s="9" t="s">
        <v>178</v>
      </c>
      <c r="C12" s="10">
        <v>120000</v>
      </c>
      <c r="D12" s="10">
        <v>9000</v>
      </c>
      <c r="E12" s="11" t="s">
        <v>80</v>
      </c>
      <c r="F12" s="11" t="s">
        <v>73</v>
      </c>
      <c r="G12" s="11" t="s">
        <v>169</v>
      </c>
      <c r="H12" s="11" t="s">
        <v>172</v>
      </c>
      <c r="I12" s="11" t="s">
        <v>75</v>
      </c>
      <c r="J12" s="8">
        <v>45</v>
      </c>
      <c r="K12" s="12">
        <v>91</v>
      </c>
      <c r="L12" s="12">
        <v>7</v>
      </c>
      <c r="M12" s="13" t="s">
        <v>66</v>
      </c>
      <c r="N12" s="13" t="s">
        <v>53</v>
      </c>
      <c r="O12" s="13" t="s">
        <v>68</v>
      </c>
      <c r="P12"/>
    </row>
    <row r="13" spans="1:16" ht="12">
      <c r="A13" s="15" t="s">
        <v>179</v>
      </c>
      <c r="B13" s="16" t="s">
        <v>180</v>
      </c>
      <c r="C13" s="17">
        <v>140000</v>
      </c>
      <c r="D13" s="17">
        <v>8000</v>
      </c>
      <c r="E13" s="18" t="s">
        <v>80</v>
      </c>
      <c r="F13" s="18" t="s">
        <v>163</v>
      </c>
      <c r="G13" s="18" t="s">
        <v>80</v>
      </c>
      <c r="H13" s="18" t="s">
        <v>74</v>
      </c>
      <c r="I13" s="18" t="s">
        <v>75</v>
      </c>
      <c r="J13" s="15">
        <v>75</v>
      </c>
      <c r="K13" s="19">
        <v>50</v>
      </c>
      <c r="L13" s="19">
        <v>2</v>
      </c>
      <c r="M13" s="20" t="s">
        <v>53</v>
      </c>
      <c r="N13" s="20" t="s">
        <v>67</v>
      </c>
      <c r="O13" s="20" t="s">
        <v>68</v>
      </c>
      <c r="P13"/>
    </row>
    <row r="14" spans="1:16" ht="12">
      <c r="A14" s="8" t="s">
        <v>181</v>
      </c>
      <c r="B14" s="9" t="s">
        <v>182</v>
      </c>
      <c r="C14" s="10">
        <v>100000</v>
      </c>
      <c r="D14" s="10">
        <v>9000</v>
      </c>
      <c r="E14" s="11" t="s">
        <v>169</v>
      </c>
      <c r="F14" s="11" t="s">
        <v>169</v>
      </c>
      <c r="G14" s="11" t="s">
        <v>169</v>
      </c>
      <c r="H14" s="11" t="s">
        <v>81</v>
      </c>
      <c r="I14" s="11" t="s">
        <v>75</v>
      </c>
      <c r="J14" s="8">
        <v>50</v>
      </c>
      <c r="K14" s="12">
        <v>55</v>
      </c>
      <c r="L14" s="12">
        <v>5</v>
      </c>
      <c r="M14" s="13" t="s">
        <v>66</v>
      </c>
      <c r="N14" s="13" t="s">
        <v>67</v>
      </c>
      <c r="O14" s="13" t="s">
        <v>53</v>
      </c>
      <c r="P14"/>
    </row>
    <row r="15" spans="1:16" ht="12">
      <c r="A15" s="15" t="s">
        <v>183</v>
      </c>
      <c r="B15" s="16" t="s">
        <v>184</v>
      </c>
      <c r="C15" s="17">
        <v>40000</v>
      </c>
      <c r="D15" s="17">
        <v>15000</v>
      </c>
      <c r="E15" s="18" t="s">
        <v>73</v>
      </c>
      <c r="F15" s="18" t="s">
        <v>169</v>
      </c>
      <c r="G15" s="18" t="s">
        <v>185</v>
      </c>
      <c r="H15" s="18" t="s">
        <v>172</v>
      </c>
      <c r="I15" s="18" t="s">
        <v>75</v>
      </c>
      <c r="J15" s="15">
        <v>23</v>
      </c>
      <c r="K15" s="19">
        <v>49.79999923706055</v>
      </c>
      <c r="L15" s="19">
        <v>30</v>
      </c>
      <c r="M15" s="20" t="s">
        <v>66</v>
      </c>
      <c r="N15" s="20" t="s">
        <v>53</v>
      </c>
      <c r="O15" s="20" t="s">
        <v>68</v>
      </c>
      <c r="P15"/>
    </row>
    <row r="16" spans="1:16" ht="12">
      <c r="A16" s="8" t="s">
        <v>186</v>
      </c>
      <c r="B16" s="9" t="s">
        <v>187</v>
      </c>
      <c r="C16" s="10">
        <v>120000</v>
      </c>
      <c r="D16" s="10">
        <v>9000</v>
      </c>
      <c r="E16" s="11" t="s">
        <v>80</v>
      </c>
      <c r="F16" s="11" t="s">
        <v>80</v>
      </c>
      <c r="G16" s="11" t="s">
        <v>80</v>
      </c>
      <c r="H16" s="11" t="s">
        <v>164</v>
      </c>
      <c r="I16" s="11" t="s">
        <v>75</v>
      </c>
      <c r="J16" s="8">
        <v>50</v>
      </c>
      <c r="K16" s="12">
        <v>35</v>
      </c>
      <c r="L16" s="12">
        <v>8</v>
      </c>
      <c r="M16" s="13" t="s">
        <v>53</v>
      </c>
      <c r="N16" s="13" t="s">
        <v>67</v>
      </c>
      <c r="O16" s="13" t="s">
        <v>53</v>
      </c>
      <c r="P16"/>
    </row>
    <row r="17" spans="1:16" ht="12">
      <c r="A17" s="15" t="s">
        <v>188</v>
      </c>
      <c r="B17" s="16" t="s">
        <v>189</v>
      </c>
      <c r="C17" s="17">
        <v>85000</v>
      </c>
      <c r="D17" s="17">
        <v>12000</v>
      </c>
      <c r="E17" s="18" t="s">
        <v>80</v>
      </c>
      <c r="F17" s="18" t="s">
        <v>169</v>
      </c>
      <c r="G17" s="18" t="s">
        <v>169</v>
      </c>
      <c r="H17" s="18" t="s">
        <v>172</v>
      </c>
      <c r="I17" s="18" t="s">
        <v>75</v>
      </c>
      <c r="J17" s="15">
        <v>50</v>
      </c>
      <c r="K17" s="19">
        <v>60</v>
      </c>
      <c r="L17" s="19">
        <v>5</v>
      </c>
      <c r="M17" s="20" t="s">
        <v>66</v>
      </c>
      <c r="N17" s="20" t="s">
        <v>53</v>
      </c>
      <c r="O17" s="20" t="s">
        <v>53</v>
      </c>
      <c r="P17"/>
    </row>
    <row r="18" spans="1:16" ht="12">
      <c r="A18" s="8" t="s">
        <v>190</v>
      </c>
      <c r="B18" s="9" t="s">
        <v>191</v>
      </c>
      <c r="C18" s="10">
        <v>100000</v>
      </c>
      <c r="D18" s="10">
        <v>11000</v>
      </c>
      <c r="E18" s="11" t="s">
        <v>169</v>
      </c>
      <c r="F18" s="11" t="s">
        <v>80</v>
      </c>
      <c r="G18" s="11" t="s">
        <v>80</v>
      </c>
      <c r="H18" s="11" t="s">
        <v>172</v>
      </c>
      <c r="I18" s="11" t="s">
        <v>75</v>
      </c>
      <c r="J18" s="8">
        <v>70</v>
      </c>
      <c r="K18" s="12">
        <v>70</v>
      </c>
      <c r="L18" s="12">
        <v>4</v>
      </c>
      <c r="M18" s="13" t="s">
        <v>66</v>
      </c>
      <c r="N18" s="13" t="s">
        <v>53</v>
      </c>
      <c r="O18" s="13" t="s">
        <v>68</v>
      </c>
      <c r="P18"/>
    </row>
    <row r="19" spans="1:16" ht="12">
      <c r="A19" s="15" t="s">
        <v>192</v>
      </c>
      <c r="B19" s="16" t="s">
        <v>193</v>
      </c>
      <c r="C19" s="17">
        <v>120000</v>
      </c>
      <c r="D19" s="17">
        <v>11000</v>
      </c>
      <c r="E19" s="18" t="s">
        <v>169</v>
      </c>
      <c r="F19" s="18" t="s">
        <v>169</v>
      </c>
      <c r="G19" s="18" t="s">
        <v>185</v>
      </c>
      <c r="H19" s="18" t="s">
        <v>172</v>
      </c>
      <c r="I19" s="18" t="s">
        <v>75</v>
      </c>
      <c r="J19" s="15">
        <v>72</v>
      </c>
      <c r="K19" s="19">
        <v>49.79999923706055</v>
      </c>
      <c r="L19" s="19">
        <v>4.599999904632568</v>
      </c>
      <c r="M19" s="20" t="s">
        <v>53</v>
      </c>
      <c r="N19" s="20" t="s">
        <v>67</v>
      </c>
      <c r="O19" s="20" t="s">
        <v>53</v>
      </c>
      <c r="P19"/>
    </row>
    <row r="20" spans="1:16" ht="12">
      <c r="A20" s="8" t="s">
        <v>194</v>
      </c>
      <c r="B20" s="9" t="s">
        <v>103</v>
      </c>
      <c r="C20" s="10">
        <v>180000</v>
      </c>
      <c r="D20" s="10">
        <v>6000</v>
      </c>
      <c r="E20" s="11" t="s">
        <v>163</v>
      </c>
      <c r="F20" s="11" t="s">
        <v>163</v>
      </c>
      <c r="G20" s="11" t="s">
        <v>169</v>
      </c>
      <c r="H20" s="11" t="s">
        <v>172</v>
      </c>
      <c r="I20" s="11" t="s">
        <v>75</v>
      </c>
      <c r="J20" s="8">
        <v>102</v>
      </c>
      <c r="K20" s="12">
        <v>44.29999923706055</v>
      </c>
      <c r="L20" s="12">
        <v>2.799999952316284</v>
      </c>
      <c r="M20" s="13" t="s">
        <v>66</v>
      </c>
      <c r="N20" s="13" t="s">
        <v>53</v>
      </c>
      <c r="O20" s="13" t="s">
        <v>53</v>
      </c>
      <c r="P20"/>
    </row>
    <row r="21" spans="1:16" ht="12">
      <c r="A21" s="15" t="s">
        <v>104</v>
      </c>
      <c r="B21" s="16" t="s">
        <v>105</v>
      </c>
      <c r="C21" s="17">
        <v>80000</v>
      </c>
      <c r="D21" s="17">
        <v>7000</v>
      </c>
      <c r="E21" s="18" t="s">
        <v>106</v>
      </c>
      <c r="F21" s="18" t="s">
        <v>73</v>
      </c>
      <c r="G21" s="18" t="s">
        <v>169</v>
      </c>
      <c r="H21" s="18" t="s">
        <v>164</v>
      </c>
      <c r="I21" s="18" t="s">
        <v>75</v>
      </c>
      <c r="J21" s="15">
        <v>60</v>
      </c>
      <c r="K21" s="19">
        <v>30</v>
      </c>
      <c r="L21" s="19">
        <v>5</v>
      </c>
      <c r="M21" s="20" t="s">
        <v>66</v>
      </c>
      <c r="N21" s="20" t="s">
        <v>53</v>
      </c>
      <c r="O21" s="20" t="s">
        <v>53</v>
      </c>
      <c r="P21"/>
    </row>
    <row r="22" spans="1:16" ht="12">
      <c r="A22" s="8" t="s">
        <v>107</v>
      </c>
      <c r="B22" s="9" t="s">
        <v>108</v>
      </c>
      <c r="C22" s="10">
        <v>120000</v>
      </c>
      <c r="D22" s="10">
        <v>8000</v>
      </c>
      <c r="E22" s="11" t="s">
        <v>163</v>
      </c>
      <c r="F22" s="11" t="s">
        <v>73</v>
      </c>
      <c r="G22" s="11" t="s">
        <v>106</v>
      </c>
      <c r="H22" s="11" t="s">
        <v>172</v>
      </c>
      <c r="I22" s="11" t="s">
        <v>75</v>
      </c>
      <c r="J22" s="8">
        <v>62</v>
      </c>
      <c r="K22" s="12">
        <v>65</v>
      </c>
      <c r="L22" s="12">
        <v>9</v>
      </c>
      <c r="M22" s="13" t="s">
        <v>53</v>
      </c>
      <c r="N22" s="13" t="s">
        <v>67</v>
      </c>
      <c r="O22" s="13" t="s">
        <v>53</v>
      </c>
      <c r="P22"/>
    </row>
    <row r="23" spans="1:16" ht="12">
      <c r="A23" s="15" t="s">
        <v>109</v>
      </c>
      <c r="B23" s="16" t="s">
        <v>110</v>
      </c>
      <c r="C23" s="17">
        <v>50000</v>
      </c>
      <c r="D23" s="17">
        <v>7000</v>
      </c>
      <c r="E23" s="18" t="s">
        <v>185</v>
      </c>
      <c r="F23" s="18" t="s">
        <v>73</v>
      </c>
      <c r="G23" s="18" t="s">
        <v>163</v>
      </c>
      <c r="H23" s="18" t="s">
        <v>164</v>
      </c>
      <c r="I23" s="18" t="s">
        <v>111</v>
      </c>
      <c r="J23" s="15">
        <v>70</v>
      </c>
      <c r="K23" s="19">
        <v>71</v>
      </c>
      <c r="L23" s="19">
        <v>7</v>
      </c>
      <c r="M23" s="20" t="s">
        <v>66</v>
      </c>
      <c r="N23" s="20" t="s">
        <v>67</v>
      </c>
      <c r="O23" s="20" t="s">
        <v>68</v>
      </c>
      <c r="P23"/>
    </row>
    <row r="24" spans="1:16" ht="12">
      <c r="A24" s="8" t="s">
        <v>112</v>
      </c>
      <c r="B24" s="9" t="s">
        <v>113</v>
      </c>
      <c r="C24" s="10">
        <v>130000</v>
      </c>
      <c r="D24" s="10">
        <v>11000</v>
      </c>
      <c r="E24" s="11" t="s">
        <v>169</v>
      </c>
      <c r="F24" s="11" t="s">
        <v>169</v>
      </c>
      <c r="G24" s="11" t="s">
        <v>169</v>
      </c>
      <c r="H24" s="11" t="s">
        <v>172</v>
      </c>
      <c r="I24" s="11" t="s">
        <v>75</v>
      </c>
      <c r="J24" s="8">
        <v>81</v>
      </c>
      <c r="K24" s="12">
        <v>99.5999984741211</v>
      </c>
      <c r="L24" s="12">
        <v>8</v>
      </c>
      <c r="M24" s="13" t="s">
        <v>53</v>
      </c>
      <c r="N24" s="13" t="s">
        <v>67</v>
      </c>
      <c r="O24" s="13" t="s">
        <v>53</v>
      </c>
      <c r="P24"/>
    </row>
    <row r="25" spans="1:16" ht="12">
      <c r="A25" s="15" t="s">
        <v>114</v>
      </c>
      <c r="B25" s="16" t="s">
        <v>115</v>
      </c>
      <c r="C25" s="17">
        <v>70000</v>
      </c>
      <c r="D25" s="17">
        <v>8000</v>
      </c>
      <c r="E25" s="18" t="s">
        <v>163</v>
      </c>
      <c r="F25" s="18" t="s">
        <v>169</v>
      </c>
      <c r="G25" s="18" t="s">
        <v>163</v>
      </c>
      <c r="H25" s="18" t="s">
        <v>172</v>
      </c>
      <c r="I25" s="18" t="s">
        <v>75</v>
      </c>
      <c r="J25" s="15">
        <v>50</v>
      </c>
      <c r="K25" s="19">
        <v>45</v>
      </c>
      <c r="L25" s="19">
        <v>6</v>
      </c>
      <c r="M25" s="20" t="s">
        <v>53</v>
      </c>
      <c r="N25" s="20" t="s">
        <v>67</v>
      </c>
      <c r="O25" s="20" t="s">
        <v>68</v>
      </c>
      <c r="P25"/>
    </row>
    <row r="26" spans="1:16" ht="12">
      <c r="A26" s="8" t="s">
        <v>116</v>
      </c>
      <c r="B26" s="9" t="s">
        <v>117</v>
      </c>
      <c r="C26" s="10">
        <v>90000</v>
      </c>
      <c r="D26" s="10">
        <v>18000</v>
      </c>
      <c r="E26" s="11" t="s">
        <v>80</v>
      </c>
      <c r="F26" s="11" t="s">
        <v>118</v>
      </c>
      <c r="G26" s="11" t="s">
        <v>169</v>
      </c>
      <c r="H26" s="11" t="s">
        <v>81</v>
      </c>
      <c r="I26" s="11" t="s">
        <v>75</v>
      </c>
      <c r="J26" s="8">
        <v>75</v>
      </c>
      <c r="K26" s="12">
        <v>95</v>
      </c>
      <c r="L26" s="12">
        <v>4.5</v>
      </c>
      <c r="M26" s="13" t="s">
        <v>66</v>
      </c>
      <c r="N26" s="13" t="s">
        <v>67</v>
      </c>
      <c r="O26" s="13" t="s">
        <v>68</v>
      </c>
      <c r="P26"/>
    </row>
    <row r="27" spans="1:16" ht="12">
      <c r="A27" s="15" t="s">
        <v>119</v>
      </c>
      <c r="B27" s="16" t="s">
        <v>120</v>
      </c>
      <c r="C27" s="17">
        <v>95000</v>
      </c>
      <c r="D27" s="17">
        <v>8000</v>
      </c>
      <c r="E27" s="18" t="s">
        <v>80</v>
      </c>
      <c r="F27" s="18" t="s">
        <v>73</v>
      </c>
      <c r="G27" s="18" t="s">
        <v>169</v>
      </c>
      <c r="H27" s="18" t="s">
        <v>164</v>
      </c>
      <c r="I27" s="18" t="s">
        <v>75</v>
      </c>
      <c r="J27" s="15">
        <v>37</v>
      </c>
      <c r="K27" s="19">
        <v>120</v>
      </c>
      <c r="L27" s="19">
        <v>14</v>
      </c>
      <c r="M27" s="20" t="s">
        <v>53</v>
      </c>
      <c r="N27" s="20" t="s">
        <v>67</v>
      </c>
      <c r="O27" s="20" t="s">
        <v>53</v>
      </c>
      <c r="P27"/>
    </row>
    <row r="28" spans="1:16" ht="12">
      <c r="A28" s="8" t="s">
        <v>121</v>
      </c>
      <c r="B28" s="9" t="s">
        <v>122</v>
      </c>
      <c r="C28" s="10">
        <v>80000</v>
      </c>
      <c r="D28" s="10">
        <v>7000</v>
      </c>
      <c r="E28" s="11" t="s">
        <v>169</v>
      </c>
      <c r="F28" s="11" t="s">
        <v>80</v>
      </c>
      <c r="G28" s="11" t="s">
        <v>106</v>
      </c>
      <c r="H28" s="11" t="s">
        <v>172</v>
      </c>
      <c r="I28" s="11" t="s">
        <v>75</v>
      </c>
      <c r="J28" s="8">
        <v>70</v>
      </c>
      <c r="K28" s="12">
        <v>70</v>
      </c>
      <c r="L28" s="12">
        <v>6</v>
      </c>
      <c r="M28" s="13" t="s">
        <v>53</v>
      </c>
      <c r="N28" s="13" t="s">
        <v>67</v>
      </c>
      <c r="O28" s="13" t="s">
        <v>68</v>
      </c>
      <c r="P28"/>
    </row>
    <row r="29" spans="1:16" ht="12">
      <c r="A29" s="15" t="s">
        <v>123</v>
      </c>
      <c r="B29" s="16" t="s">
        <v>124</v>
      </c>
      <c r="C29" s="17">
        <v>60000</v>
      </c>
      <c r="D29" s="17">
        <v>17000</v>
      </c>
      <c r="E29" s="18" t="s">
        <v>185</v>
      </c>
      <c r="F29" s="18" t="s">
        <v>73</v>
      </c>
      <c r="G29" s="18" t="s">
        <v>125</v>
      </c>
      <c r="H29" s="18" t="s">
        <v>172</v>
      </c>
      <c r="I29" s="18" t="s">
        <v>111</v>
      </c>
      <c r="J29" s="15">
        <v>47</v>
      </c>
      <c r="K29" s="19">
        <v>100</v>
      </c>
      <c r="L29" s="19">
        <v>7.800000190734863</v>
      </c>
      <c r="M29" s="20" t="s">
        <v>53</v>
      </c>
      <c r="N29" s="20" t="s">
        <v>67</v>
      </c>
      <c r="O29" s="20" t="s">
        <v>68</v>
      </c>
      <c r="P29"/>
    </row>
    <row r="30" spans="1:16" ht="12">
      <c r="A30" s="8" t="s">
        <v>126</v>
      </c>
      <c r="B30" s="9" t="s">
        <v>127</v>
      </c>
      <c r="C30" s="10">
        <v>120000</v>
      </c>
      <c r="D30" s="10">
        <v>21000</v>
      </c>
      <c r="E30" s="11" t="s">
        <v>80</v>
      </c>
      <c r="F30" s="11" t="s">
        <v>169</v>
      </c>
      <c r="G30" s="11" t="s">
        <v>163</v>
      </c>
      <c r="H30" s="11" t="s">
        <v>81</v>
      </c>
      <c r="I30" s="11" t="s">
        <v>75</v>
      </c>
      <c r="J30" s="8">
        <v>95</v>
      </c>
      <c r="K30" s="12">
        <v>99.5999984741211</v>
      </c>
      <c r="L30" s="12">
        <v>7.300000190734863</v>
      </c>
      <c r="M30" s="13" t="s">
        <v>66</v>
      </c>
      <c r="N30" s="13" t="s">
        <v>53</v>
      </c>
      <c r="O30" s="13" t="s">
        <v>68</v>
      </c>
      <c r="P30"/>
    </row>
    <row r="31" spans="1:16" ht="12">
      <c r="A31" s="15" t="s">
        <v>128</v>
      </c>
      <c r="B31" s="16" t="s">
        <v>129</v>
      </c>
      <c r="C31" s="17">
        <v>170000</v>
      </c>
      <c r="D31" s="17">
        <v>16000</v>
      </c>
      <c r="E31" s="18" t="s">
        <v>169</v>
      </c>
      <c r="F31" s="18" t="s">
        <v>169</v>
      </c>
      <c r="G31" s="18" t="s">
        <v>185</v>
      </c>
      <c r="H31" s="18" t="s">
        <v>81</v>
      </c>
      <c r="I31" s="18" t="s">
        <v>75</v>
      </c>
      <c r="J31" s="15">
        <v>55</v>
      </c>
      <c r="K31" s="19">
        <v>160</v>
      </c>
      <c r="L31" s="19">
        <v>17</v>
      </c>
      <c r="M31" s="20" t="s">
        <v>66</v>
      </c>
      <c r="N31" s="20" t="s">
        <v>53</v>
      </c>
      <c r="O31" s="20" t="s">
        <v>53</v>
      </c>
      <c r="P31"/>
    </row>
    <row r="32" spans="1:16" ht="12">
      <c r="A32" s="8" t="s">
        <v>130</v>
      </c>
      <c r="B32" s="9" t="s">
        <v>131</v>
      </c>
      <c r="C32" s="10">
        <v>130000</v>
      </c>
      <c r="D32" s="10">
        <v>25000</v>
      </c>
      <c r="E32" s="11" t="s">
        <v>185</v>
      </c>
      <c r="F32" s="11" t="s">
        <v>80</v>
      </c>
      <c r="G32" s="11" t="s">
        <v>163</v>
      </c>
      <c r="H32" s="11" t="s">
        <v>164</v>
      </c>
      <c r="I32" s="11" t="s">
        <v>111</v>
      </c>
      <c r="J32" s="8">
        <v>70</v>
      </c>
      <c r="K32" s="12">
        <v>107.30000305175781</v>
      </c>
      <c r="L32" s="12">
        <v>14.699999809265137</v>
      </c>
      <c r="M32" s="13" t="s">
        <v>66</v>
      </c>
      <c r="N32" s="13" t="s">
        <v>67</v>
      </c>
      <c r="O32" s="13" t="s">
        <v>68</v>
      </c>
      <c r="P32"/>
    </row>
    <row r="33" spans="1:16" ht="12">
      <c r="A33" s="15" t="s">
        <v>132</v>
      </c>
      <c r="B33" s="16" t="s">
        <v>133</v>
      </c>
      <c r="C33" s="17">
        <v>200000</v>
      </c>
      <c r="D33" s="17">
        <v>18000</v>
      </c>
      <c r="E33" s="18" t="s">
        <v>169</v>
      </c>
      <c r="F33" s="18" t="s">
        <v>163</v>
      </c>
      <c r="G33" s="18" t="s">
        <v>163</v>
      </c>
      <c r="H33" s="18" t="s">
        <v>172</v>
      </c>
      <c r="I33" s="18" t="s">
        <v>75</v>
      </c>
      <c r="J33" s="15">
        <v>68</v>
      </c>
      <c r="K33" s="19">
        <v>100</v>
      </c>
      <c r="L33" s="19">
        <v>12</v>
      </c>
      <c r="M33" s="20" t="s">
        <v>53</v>
      </c>
      <c r="N33" s="20" t="s">
        <v>67</v>
      </c>
      <c r="O33" s="20" t="s">
        <v>53</v>
      </c>
      <c r="P33"/>
    </row>
    <row r="34" spans="1:16" ht="12">
      <c r="A34" s="8" t="s">
        <v>134</v>
      </c>
      <c r="B34" s="9" t="s">
        <v>135</v>
      </c>
      <c r="C34" s="10">
        <v>220000</v>
      </c>
      <c r="D34" s="10">
        <v>15000</v>
      </c>
      <c r="E34" s="11" t="s">
        <v>169</v>
      </c>
      <c r="F34" s="11" t="s">
        <v>118</v>
      </c>
      <c r="G34" s="11" t="s">
        <v>163</v>
      </c>
      <c r="H34" s="11" t="s">
        <v>74</v>
      </c>
      <c r="I34" s="11" t="s">
        <v>75</v>
      </c>
      <c r="J34" s="8">
        <v>100</v>
      </c>
      <c r="K34" s="12">
        <v>100</v>
      </c>
      <c r="L34" s="12">
        <v>9</v>
      </c>
      <c r="M34" s="13" t="s">
        <v>53</v>
      </c>
      <c r="N34" s="13" t="s">
        <v>67</v>
      </c>
      <c r="O34" s="13" t="s">
        <v>68</v>
      </c>
      <c r="P34"/>
    </row>
    <row r="35" spans="1:16" ht="12">
      <c r="A35" s="15" t="s">
        <v>136</v>
      </c>
      <c r="B35" s="16" t="s">
        <v>137</v>
      </c>
      <c r="C35" s="17">
        <v>120000</v>
      </c>
      <c r="D35" s="17">
        <v>10000</v>
      </c>
      <c r="E35" s="18" t="s">
        <v>163</v>
      </c>
      <c r="F35" s="18" t="s">
        <v>118</v>
      </c>
      <c r="G35" s="18" t="s">
        <v>185</v>
      </c>
      <c r="H35" s="18" t="s">
        <v>172</v>
      </c>
      <c r="I35" s="18" t="s">
        <v>75</v>
      </c>
      <c r="J35" s="15">
        <v>75</v>
      </c>
      <c r="K35" s="19">
        <v>80</v>
      </c>
      <c r="L35" s="19">
        <v>5</v>
      </c>
      <c r="M35" s="20" t="s">
        <v>53</v>
      </c>
      <c r="N35" s="20" t="s">
        <v>67</v>
      </c>
      <c r="O35" s="20" t="s">
        <v>53</v>
      </c>
      <c r="P35"/>
    </row>
    <row r="36" spans="1:16" ht="12">
      <c r="A36" s="8" t="s">
        <v>138</v>
      </c>
      <c r="B36" s="9" t="s">
        <v>137</v>
      </c>
      <c r="C36" s="10">
        <v>195000</v>
      </c>
      <c r="D36" s="10">
        <v>18000</v>
      </c>
      <c r="E36" s="11" t="s">
        <v>169</v>
      </c>
      <c r="F36" s="11" t="s">
        <v>169</v>
      </c>
      <c r="G36" s="11" t="s">
        <v>163</v>
      </c>
      <c r="H36" s="11" t="s">
        <v>81</v>
      </c>
      <c r="I36" s="11" t="s">
        <v>75</v>
      </c>
      <c r="J36" s="8">
        <v>72</v>
      </c>
      <c r="K36" s="12">
        <v>140</v>
      </c>
      <c r="L36" s="12">
        <v>14</v>
      </c>
      <c r="M36" s="13" t="s">
        <v>66</v>
      </c>
      <c r="N36" s="13" t="s">
        <v>67</v>
      </c>
      <c r="O36" s="13" t="s">
        <v>53</v>
      </c>
      <c r="P36"/>
    </row>
    <row r="37" spans="1:16" ht="12">
      <c r="A37" s="15" t="s">
        <v>236</v>
      </c>
      <c r="B37" s="16" t="s">
        <v>237</v>
      </c>
      <c r="C37" s="17">
        <v>150000</v>
      </c>
      <c r="D37" s="17">
        <v>10000</v>
      </c>
      <c r="E37" s="18" t="s">
        <v>185</v>
      </c>
      <c r="F37" s="18" t="s">
        <v>73</v>
      </c>
      <c r="G37" s="18" t="s">
        <v>106</v>
      </c>
      <c r="H37" s="18" t="s">
        <v>164</v>
      </c>
      <c r="I37" s="18" t="s">
        <v>111</v>
      </c>
      <c r="J37" s="15">
        <v>40</v>
      </c>
      <c r="K37" s="19">
        <v>132.8000030517578</v>
      </c>
      <c r="L37" s="19">
        <v>21</v>
      </c>
      <c r="M37" s="20" t="s">
        <v>53</v>
      </c>
      <c r="N37" s="20" t="s">
        <v>67</v>
      </c>
      <c r="O37" s="20" t="s">
        <v>68</v>
      </c>
      <c r="P37"/>
    </row>
    <row r="38" spans="1:16" ht="12">
      <c r="A38" s="8" t="s">
        <v>238</v>
      </c>
      <c r="B38" s="9" t="s">
        <v>239</v>
      </c>
      <c r="C38" s="10">
        <v>230000</v>
      </c>
      <c r="D38" s="10">
        <v>23000</v>
      </c>
      <c r="E38" s="11" t="s">
        <v>169</v>
      </c>
      <c r="F38" s="11" t="s">
        <v>169</v>
      </c>
      <c r="G38" s="11" t="s">
        <v>185</v>
      </c>
      <c r="H38" s="11" t="s">
        <v>74</v>
      </c>
      <c r="I38" s="11" t="s">
        <v>75</v>
      </c>
      <c r="J38" s="8">
        <v>85</v>
      </c>
      <c r="K38" s="12">
        <v>121.30000305175781</v>
      </c>
      <c r="L38" s="12">
        <v>23</v>
      </c>
      <c r="M38" s="13" t="s">
        <v>66</v>
      </c>
      <c r="N38" s="13" t="s">
        <v>53</v>
      </c>
      <c r="O38" s="13" t="s">
        <v>53</v>
      </c>
      <c r="P38"/>
    </row>
    <row r="39" spans="1:16" ht="12">
      <c r="A39" s="15" t="s">
        <v>240</v>
      </c>
      <c r="B39" s="16" t="s">
        <v>241</v>
      </c>
      <c r="C39" s="17">
        <v>230000</v>
      </c>
      <c r="D39" s="17">
        <v>18000</v>
      </c>
      <c r="E39" s="18" t="s">
        <v>185</v>
      </c>
      <c r="F39" s="18" t="s">
        <v>118</v>
      </c>
      <c r="G39" s="18" t="s">
        <v>106</v>
      </c>
      <c r="H39" s="18" t="s">
        <v>172</v>
      </c>
      <c r="I39" s="18" t="s">
        <v>111</v>
      </c>
      <c r="J39" s="15">
        <v>81</v>
      </c>
      <c r="K39" s="19">
        <v>82</v>
      </c>
      <c r="L39" s="19">
        <v>9</v>
      </c>
      <c r="M39" s="20" t="s">
        <v>53</v>
      </c>
      <c r="N39" s="20" t="s">
        <v>67</v>
      </c>
      <c r="O39" s="20" t="s">
        <v>53</v>
      </c>
      <c r="P39"/>
    </row>
    <row r="40" spans="1:16" ht="12">
      <c r="A40" s="8" t="s">
        <v>242</v>
      </c>
      <c r="B40" s="9" t="s">
        <v>243</v>
      </c>
      <c r="C40" s="10">
        <v>200000</v>
      </c>
      <c r="D40" s="10">
        <v>10000</v>
      </c>
      <c r="E40" s="11" t="s">
        <v>185</v>
      </c>
      <c r="F40" s="11" t="s">
        <v>118</v>
      </c>
      <c r="G40" s="11" t="s">
        <v>169</v>
      </c>
      <c r="H40" s="11" t="s">
        <v>74</v>
      </c>
      <c r="I40" s="11" t="s">
        <v>244</v>
      </c>
      <c r="J40" s="8">
        <v>90</v>
      </c>
      <c r="K40" s="12">
        <v>75</v>
      </c>
      <c r="L40" s="12">
        <v>6</v>
      </c>
      <c r="M40" s="13" t="s">
        <v>66</v>
      </c>
      <c r="N40" s="13" t="s">
        <v>53</v>
      </c>
      <c r="O40" s="13" t="s">
        <v>53</v>
      </c>
      <c r="P40"/>
    </row>
    <row r="41" spans="1:16" ht="12">
      <c r="A41" s="15" t="s">
        <v>245</v>
      </c>
      <c r="B41" s="16" t="s">
        <v>246</v>
      </c>
      <c r="C41" s="17">
        <v>130000</v>
      </c>
      <c r="D41" s="17">
        <v>10000</v>
      </c>
      <c r="E41" s="18" t="s">
        <v>163</v>
      </c>
      <c r="F41" s="18" t="s">
        <v>169</v>
      </c>
      <c r="G41" s="18" t="s">
        <v>106</v>
      </c>
      <c r="H41" s="18" t="s">
        <v>172</v>
      </c>
      <c r="I41" s="18" t="s">
        <v>75</v>
      </c>
      <c r="J41" s="15">
        <v>75</v>
      </c>
      <c r="K41" s="19">
        <v>90</v>
      </c>
      <c r="L41" s="19">
        <v>9</v>
      </c>
      <c r="M41" s="20" t="s">
        <v>53</v>
      </c>
      <c r="N41" s="20" t="s">
        <v>67</v>
      </c>
      <c r="O41" s="20" t="s">
        <v>53</v>
      </c>
      <c r="P41"/>
    </row>
    <row r="42" spans="1:16" ht="12">
      <c r="A42" s="8" t="s">
        <v>247</v>
      </c>
      <c r="B42" s="9" t="s">
        <v>248</v>
      </c>
      <c r="C42" s="10">
        <v>190000</v>
      </c>
      <c r="D42" s="10">
        <v>21000</v>
      </c>
      <c r="E42" s="11" t="s">
        <v>169</v>
      </c>
      <c r="F42" s="11" t="s">
        <v>163</v>
      </c>
      <c r="G42" s="11" t="s">
        <v>185</v>
      </c>
      <c r="H42" s="11" t="s">
        <v>81</v>
      </c>
      <c r="I42" s="11" t="s">
        <v>75</v>
      </c>
      <c r="J42" s="8">
        <v>93</v>
      </c>
      <c r="K42" s="12">
        <v>100</v>
      </c>
      <c r="L42" s="12">
        <v>7</v>
      </c>
      <c r="M42" s="13" t="s">
        <v>53</v>
      </c>
      <c r="N42" s="13" t="s">
        <v>67</v>
      </c>
      <c r="O42" s="13" t="s">
        <v>68</v>
      </c>
      <c r="P42"/>
    </row>
    <row r="43" spans="1:16" ht="12">
      <c r="A43" s="15" t="s">
        <v>249</v>
      </c>
      <c r="B43" s="16" t="s">
        <v>250</v>
      </c>
      <c r="C43" s="17">
        <v>300000</v>
      </c>
      <c r="D43" s="17">
        <v>19000</v>
      </c>
      <c r="E43" s="18" t="s">
        <v>169</v>
      </c>
      <c r="F43" s="18" t="s">
        <v>251</v>
      </c>
      <c r="G43" s="18" t="s">
        <v>169</v>
      </c>
      <c r="H43" s="18" t="s">
        <v>74</v>
      </c>
      <c r="I43" s="18" t="s">
        <v>75</v>
      </c>
      <c r="J43" s="15">
        <v>126</v>
      </c>
      <c r="K43" s="19">
        <v>121.30000305175781</v>
      </c>
      <c r="L43" s="19">
        <v>4.900000095367432</v>
      </c>
      <c r="M43" s="20" t="s">
        <v>53</v>
      </c>
      <c r="N43" s="20" t="s">
        <v>67</v>
      </c>
      <c r="O43" s="20" t="s">
        <v>53</v>
      </c>
      <c r="P43"/>
    </row>
    <row r="44" spans="1:16" ht="12">
      <c r="A44" s="8" t="s">
        <v>252</v>
      </c>
      <c r="B44" s="9" t="s">
        <v>253</v>
      </c>
      <c r="C44" s="10">
        <v>310000</v>
      </c>
      <c r="D44" s="10">
        <v>22000</v>
      </c>
      <c r="E44" s="11" t="s">
        <v>106</v>
      </c>
      <c r="F44" s="11" t="s">
        <v>118</v>
      </c>
      <c r="G44" s="11" t="s">
        <v>125</v>
      </c>
      <c r="H44" s="11" t="s">
        <v>172</v>
      </c>
      <c r="I44" s="11" t="s">
        <v>111</v>
      </c>
      <c r="J44" s="8">
        <v>100</v>
      </c>
      <c r="K44" s="12">
        <v>121.0999984741211</v>
      </c>
      <c r="L44" s="12">
        <v>6.199999809265137</v>
      </c>
      <c r="M44" s="13" t="s">
        <v>66</v>
      </c>
      <c r="N44" s="13" t="s">
        <v>53</v>
      </c>
      <c r="O44" s="13" t="s">
        <v>53</v>
      </c>
      <c r="P44"/>
    </row>
    <row r="45" spans="1:16" ht="12">
      <c r="A45" s="15" t="s">
        <v>254</v>
      </c>
      <c r="B45" s="16" t="s">
        <v>255</v>
      </c>
      <c r="C45" s="17">
        <v>260000</v>
      </c>
      <c r="D45" s="17">
        <v>10000</v>
      </c>
      <c r="E45" s="18" t="s">
        <v>185</v>
      </c>
      <c r="F45" s="18" t="s">
        <v>163</v>
      </c>
      <c r="G45" s="18" t="s">
        <v>106</v>
      </c>
      <c r="H45" s="18" t="s">
        <v>81</v>
      </c>
      <c r="I45" s="18" t="s">
        <v>111</v>
      </c>
      <c r="J45" s="15">
        <v>93</v>
      </c>
      <c r="K45" s="19">
        <v>120</v>
      </c>
      <c r="L45" s="19">
        <v>10</v>
      </c>
      <c r="M45" s="20" t="s">
        <v>53</v>
      </c>
      <c r="N45" s="20" t="s">
        <v>67</v>
      </c>
      <c r="O45" s="20" t="s">
        <v>68</v>
      </c>
      <c r="P45"/>
    </row>
    <row r="46" spans="1:16" ht="12">
      <c r="A46" s="8" t="s">
        <v>256</v>
      </c>
      <c r="B46" s="9" t="s">
        <v>255</v>
      </c>
      <c r="C46" s="10">
        <v>160000</v>
      </c>
      <c r="D46" s="10">
        <v>14000</v>
      </c>
      <c r="E46" s="11" t="s">
        <v>169</v>
      </c>
      <c r="F46" s="11" t="s">
        <v>118</v>
      </c>
      <c r="G46" s="11" t="s">
        <v>185</v>
      </c>
      <c r="H46" s="11" t="s">
        <v>172</v>
      </c>
      <c r="I46" s="11" t="s">
        <v>75</v>
      </c>
      <c r="J46" s="8">
        <v>85</v>
      </c>
      <c r="K46" s="12">
        <v>110</v>
      </c>
      <c r="L46" s="12">
        <v>14</v>
      </c>
      <c r="M46" s="13" t="s">
        <v>53</v>
      </c>
      <c r="N46" s="13" t="s">
        <v>67</v>
      </c>
      <c r="O46" s="13" t="s">
        <v>68</v>
      </c>
      <c r="P46"/>
    </row>
    <row r="47" spans="1:16" ht="12">
      <c r="A47" s="15" t="s">
        <v>257</v>
      </c>
      <c r="B47" s="16" t="s">
        <v>258</v>
      </c>
      <c r="C47" s="17">
        <v>350000</v>
      </c>
      <c r="D47" s="17">
        <v>26000</v>
      </c>
      <c r="E47" s="18" t="s">
        <v>169</v>
      </c>
      <c r="F47" s="18" t="s">
        <v>169</v>
      </c>
      <c r="G47" s="18" t="s">
        <v>185</v>
      </c>
      <c r="H47" s="18" t="s">
        <v>172</v>
      </c>
      <c r="I47" s="18" t="s">
        <v>75</v>
      </c>
      <c r="J47" s="15">
        <v>68</v>
      </c>
      <c r="K47" s="19">
        <v>520</v>
      </c>
      <c r="L47" s="19">
        <v>39</v>
      </c>
      <c r="M47" s="20" t="s">
        <v>66</v>
      </c>
      <c r="N47" s="20" t="s">
        <v>53</v>
      </c>
      <c r="O47" s="20" t="s">
        <v>53</v>
      </c>
      <c r="P47"/>
    </row>
    <row r="48" spans="1:16" ht="12">
      <c r="A48" s="8" t="s">
        <v>259</v>
      </c>
      <c r="B48" s="9" t="s">
        <v>260</v>
      </c>
      <c r="C48" s="10">
        <v>350000</v>
      </c>
      <c r="D48" s="10">
        <v>30000</v>
      </c>
      <c r="E48" s="11" t="s">
        <v>80</v>
      </c>
      <c r="F48" s="11" t="s">
        <v>163</v>
      </c>
      <c r="G48" s="11" t="s">
        <v>169</v>
      </c>
      <c r="H48" s="11" t="s">
        <v>74</v>
      </c>
      <c r="I48" s="11" t="s">
        <v>75</v>
      </c>
      <c r="J48" s="8">
        <v>103</v>
      </c>
      <c r="K48" s="12">
        <v>150</v>
      </c>
      <c r="L48" s="12">
        <v>15</v>
      </c>
      <c r="M48" s="13" t="s">
        <v>66</v>
      </c>
      <c r="N48" s="13" t="s">
        <v>53</v>
      </c>
      <c r="O48" s="13" t="s">
        <v>53</v>
      </c>
      <c r="P48"/>
    </row>
    <row r="49" spans="1:16" ht="12">
      <c r="A49" s="15" t="s">
        <v>261</v>
      </c>
      <c r="B49" s="16" t="s">
        <v>262</v>
      </c>
      <c r="C49" s="17">
        <v>250000</v>
      </c>
      <c r="D49" s="17">
        <v>16000</v>
      </c>
      <c r="E49" s="18" t="s">
        <v>163</v>
      </c>
      <c r="F49" s="18" t="s">
        <v>80</v>
      </c>
      <c r="G49" s="18" t="s">
        <v>185</v>
      </c>
      <c r="H49" s="18" t="s">
        <v>81</v>
      </c>
      <c r="I49" s="18" t="s">
        <v>244</v>
      </c>
      <c r="J49" s="15">
        <v>85</v>
      </c>
      <c r="K49" s="19">
        <v>175</v>
      </c>
      <c r="L49" s="19">
        <v>12</v>
      </c>
      <c r="M49" s="20" t="s">
        <v>66</v>
      </c>
      <c r="N49" s="20" t="s">
        <v>53</v>
      </c>
      <c r="O49" s="20" t="s">
        <v>53</v>
      </c>
      <c r="P49"/>
    </row>
    <row r="50" spans="1:16" ht="12">
      <c r="A50" s="8" t="s">
        <v>263</v>
      </c>
      <c r="B50" s="9" t="s">
        <v>264</v>
      </c>
      <c r="C50" s="10">
        <v>200000</v>
      </c>
      <c r="D50" s="10">
        <v>24000</v>
      </c>
      <c r="E50" s="11" t="s">
        <v>163</v>
      </c>
      <c r="F50" s="11" t="s">
        <v>163</v>
      </c>
      <c r="G50" s="11" t="s">
        <v>80</v>
      </c>
      <c r="H50" s="11" t="s">
        <v>74</v>
      </c>
      <c r="I50" s="11" t="s">
        <v>75</v>
      </c>
      <c r="J50" s="8">
        <v>104</v>
      </c>
      <c r="K50" s="12">
        <v>120</v>
      </c>
      <c r="L50" s="12">
        <v>5.800000190734863</v>
      </c>
      <c r="M50" s="13" t="s">
        <v>53</v>
      </c>
      <c r="N50" s="13" t="s">
        <v>53</v>
      </c>
      <c r="O50" s="13" t="s">
        <v>53</v>
      </c>
      <c r="P50"/>
    </row>
    <row r="51" spans="1:16" ht="12">
      <c r="A51" s="15" t="s">
        <v>265</v>
      </c>
      <c r="B51" s="16" t="s">
        <v>266</v>
      </c>
      <c r="C51" s="17">
        <v>400000</v>
      </c>
      <c r="D51" s="17">
        <v>27000</v>
      </c>
      <c r="E51" s="18" t="s">
        <v>169</v>
      </c>
      <c r="F51" s="18" t="s">
        <v>169</v>
      </c>
      <c r="G51" s="18" t="s">
        <v>169</v>
      </c>
      <c r="H51" s="18" t="s">
        <v>164</v>
      </c>
      <c r="I51" s="18" t="s">
        <v>75</v>
      </c>
      <c r="J51" s="15">
        <v>76</v>
      </c>
      <c r="K51" s="19">
        <v>535</v>
      </c>
      <c r="L51" s="19">
        <v>45</v>
      </c>
      <c r="M51" s="20" t="s">
        <v>66</v>
      </c>
      <c r="N51" s="20" t="s">
        <v>53</v>
      </c>
      <c r="O51" s="20" t="s">
        <v>53</v>
      </c>
      <c r="P51"/>
    </row>
    <row r="52" spans="1:16" ht="12">
      <c r="A52" s="8" t="s">
        <v>267</v>
      </c>
      <c r="B52" s="9" t="s">
        <v>268</v>
      </c>
      <c r="C52" s="10">
        <v>100000</v>
      </c>
      <c r="D52" s="10">
        <v>14000</v>
      </c>
      <c r="E52" s="11" t="s">
        <v>163</v>
      </c>
      <c r="F52" s="11" t="s">
        <v>80</v>
      </c>
      <c r="G52" s="11" t="s">
        <v>163</v>
      </c>
      <c r="H52" s="11" t="s">
        <v>172</v>
      </c>
      <c r="I52" s="11" t="s">
        <v>75</v>
      </c>
      <c r="J52" s="8">
        <v>50</v>
      </c>
      <c r="K52" s="12">
        <v>132.8000030517578</v>
      </c>
      <c r="L52" s="12">
        <v>16</v>
      </c>
      <c r="M52" s="13" t="s">
        <v>53</v>
      </c>
      <c r="N52" s="13" t="s">
        <v>67</v>
      </c>
      <c r="O52" s="13" t="s">
        <v>53</v>
      </c>
      <c r="P52"/>
    </row>
    <row r="53" spans="1:16" ht="12">
      <c r="A53" s="15" t="s">
        <v>13</v>
      </c>
      <c r="B53" s="16" t="s">
        <v>14</v>
      </c>
      <c r="C53" s="17">
        <v>180000</v>
      </c>
      <c r="D53" s="17">
        <v>16000</v>
      </c>
      <c r="E53" s="18" t="s">
        <v>163</v>
      </c>
      <c r="F53" s="18" t="s">
        <v>169</v>
      </c>
      <c r="G53" s="18" t="s">
        <v>169</v>
      </c>
      <c r="H53" s="18" t="s">
        <v>81</v>
      </c>
      <c r="I53" s="18" t="s">
        <v>75</v>
      </c>
      <c r="J53" s="15">
        <v>82</v>
      </c>
      <c r="K53" s="19">
        <v>125</v>
      </c>
      <c r="L53" s="19">
        <v>14</v>
      </c>
      <c r="M53" s="20" t="s">
        <v>66</v>
      </c>
      <c r="N53" s="20" t="s">
        <v>67</v>
      </c>
      <c r="O53" s="20" t="s">
        <v>53</v>
      </c>
      <c r="P53"/>
    </row>
    <row r="54" spans="1:16" ht="12">
      <c r="A54" s="8" t="s">
        <v>15</v>
      </c>
      <c r="B54" s="9" t="s">
        <v>16</v>
      </c>
      <c r="C54" s="10">
        <v>300000</v>
      </c>
      <c r="D54" s="10">
        <v>20000</v>
      </c>
      <c r="E54" s="11" t="s">
        <v>169</v>
      </c>
      <c r="F54" s="11" t="s">
        <v>163</v>
      </c>
      <c r="G54" s="11" t="s">
        <v>169</v>
      </c>
      <c r="H54" s="11" t="s">
        <v>172</v>
      </c>
      <c r="I54" s="11" t="s">
        <v>75</v>
      </c>
      <c r="J54" s="8">
        <v>95</v>
      </c>
      <c r="K54" s="12">
        <v>175</v>
      </c>
      <c r="L54" s="12">
        <v>22</v>
      </c>
      <c r="M54" s="13" t="s">
        <v>53</v>
      </c>
      <c r="N54" s="13" t="s">
        <v>67</v>
      </c>
      <c r="O54" s="13" t="s">
        <v>53</v>
      </c>
      <c r="P54"/>
    </row>
    <row r="55" spans="1:16" ht="12">
      <c r="A55" s="15" t="s">
        <v>17</v>
      </c>
      <c r="B55" s="16" t="s">
        <v>18</v>
      </c>
      <c r="C55" s="17">
        <v>200000</v>
      </c>
      <c r="D55" s="17">
        <v>10000</v>
      </c>
      <c r="E55" s="18" t="s">
        <v>163</v>
      </c>
      <c r="F55" s="18" t="s">
        <v>73</v>
      </c>
      <c r="G55" s="18" t="s">
        <v>185</v>
      </c>
      <c r="H55" s="18" t="s">
        <v>164</v>
      </c>
      <c r="I55" s="18" t="s">
        <v>244</v>
      </c>
      <c r="J55" s="15">
        <v>71</v>
      </c>
      <c r="K55" s="19">
        <v>120</v>
      </c>
      <c r="L55" s="19">
        <v>10</v>
      </c>
      <c r="M55" s="20" t="s">
        <v>66</v>
      </c>
      <c r="N55" s="20" t="s">
        <v>53</v>
      </c>
      <c r="O55" s="20" t="s">
        <v>68</v>
      </c>
      <c r="P55"/>
    </row>
    <row r="56" spans="1:16" ht="12">
      <c r="A56" s="8" t="s">
        <v>19</v>
      </c>
      <c r="B56" s="9" t="s">
        <v>18</v>
      </c>
      <c r="C56" s="10">
        <v>400000</v>
      </c>
      <c r="D56" s="10">
        <v>18000</v>
      </c>
      <c r="E56" s="11" t="s">
        <v>163</v>
      </c>
      <c r="F56" s="11" t="s">
        <v>73</v>
      </c>
      <c r="G56" s="11" t="s">
        <v>185</v>
      </c>
      <c r="H56" s="11" t="s">
        <v>164</v>
      </c>
      <c r="I56" s="11" t="s">
        <v>244</v>
      </c>
      <c r="J56" s="8">
        <v>71</v>
      </c>
      <c r="K56" s="12">
        <v>200</v>
      </c>
      <c r="L56" s="12">
        <v>15</v>
      </c>
      <c r="M56" s="13" t="s">
        <v>66</v>
      </c>
      <c r="N56" s="13" t="s">
        <v>53</v>
      </c>
      <c r="O56" s="13" t="s">
        <v>68</v>
      </c>
      <c r="P56"/>
    </row>
    <row r="57" spans="1:16" ht="12">
      <c r="A57" s="15" t="s">
        <v>20</v>
      </c>
      <c r="B57" s="16" t="s">
        <v>21</v>
      </c>
      <c r="C57" s="17">
        <v>440000</v>
      </c>
      <c r="D57" s="17">
        <v>12000</v>
      </c>
      <c r="E57" s="18" t="s">
        <v>106</v>
      </c>
      <c r="F57" s="18" t="s">
        <v>118</v>
      </c>
      <c r="G57" s="18" t="s">
        <v>163</v>
      </c>
      <c r="H57" s="18" t="s">
        <v>172</v>
      </c>
      <c r="I57" s="18" t="s">
        <v>111</v>
      </c>
      <c r="J57" s="15">
        <v>87</v>
      </c>
      <c r="K57" s="19">
        <v>90</v>
      </c>
      <c r="L57" s="19">
        <v>11.100000381469727</v>
      </c>
      <c r="M57" s="20" t="s">
        <v>53</v>
      </c>
      <c r="N57" s="20" t="s">
        <v>67</v>
      </c>
      <c r="O57" s="20" t="s">
        <v>53</v>
      </c>
      <c r="P57"/>
    </row>
    <row r="58" spans="1:16" ht="12">
      <c r="A58" s="8" t="s">
        <v>22</v>
      </c>
      <c r="B58" s="9" t="s">
        <v>23</v>
      </c>
      <c r="C58" s="10">
        <v>400000</v>
      </c>
      <c r="D58" s="10">
        <v>25000</v>
      </c>
      <c r="E58" s="11" t="s">
        <v>106</v>
      </c>
      <c r="F58" s="11" t="s">
        <v>169</v>
      </c>
      <c r="G58" s="11" t="s">
        <v>169</v>
      </c>
      <c r="H58" s="11" t="s">
        <v>172</v>
      </c>
      <c r="I58" s="11" t="s">
        <v>244</v>
      </c>
      <c r="J58" s="8">
        <v>87</v>
      </c>
      <c r="K58" s="12">
        <v>207.3000030517578</v>
      </c>
      <c r="L58" s="12">
        <v>11</v>
      </c>
      <c r="M58" s="13" t="s">
        <v>53</v>
      </c>
      <c r="N58" s="13" t="s">
        <v>67</v>
      </c>
      <c r="O58" s="13" t="s">
        <v>53</v>
      </c>
      <c r="P58"/>
    </row>
    <row r="59" spans="1:16" ht="12">
      <c r="A59" s="15" t="s">
        <v>24</v>
      </c>
      <c r="B59" s="16" t="s">
        <v>25</v>
      </c>
      <c r="C59" s="17">
        <v>100000</v>
      </c>
      <c r="D59" s="17">
        <v>15000</v>
      </c>
      <c r="E59" s="18" t="s">
        <v>169</v>
      </c>
      <c r="F59" s="18" t="s">
        <v>169</v>
      </c>
      <c r="G59" s="18" t="s">
        <v>163</v>
      </c>
      <c r="H59" s="18" t="s">
        <v>172</v>
      </c>
      <c r="I59" s="18" t="s">
        <v>75</v>
      </c>
      <c r="J59" s="15">
        <v>50</v>
      </c>
      <c r="K59" s="19">
        <v>125</v>
      </c>
      <c r="L59" s="19">
        <v>21</v>
      </c>
      <c r="M59" s="20" t="s">
        <v>53</v>
      </c>
      <c r="N59" s="20" t="s">
        <v>53</v>
      </c>
      <c r="O59" s="20" t="s">
        <v>68</v>
      </c>
      <c r="P59"/>
    </row>
    <row r="60" spans="1:16" ht="12">
      <c r="A60" s="8" t="s">
        <v>26</v>
      </c>
      <c r="B60" s="9" t="s">
        <v>27</v>
      </c>
      <c r="C60" s="10">
        <v>800000</v>
      </c>
      <c r="D60" s="10">
        <v>8000</v>
      </c>
      <c r="E60" s="11" t="s">
        <v>106</v>
      </c>
      <c r="F60" s="11" t="s">
        <v>28</v>
      </c>
      <c r="G60" s="11" t="s">
        <v>163</v>
      </c>
      <c r="H60" s="11" t="s">
        <v>74</v>
      </c>
      <c r="I60" s="11" t="s">
        <v>111</v>
      </c>
      <c r="J60" s="8">
        <v>130</v>
      </c>
      <c r="K60" s="12">
        <v>277.6000061035156</v>
      </c>
      <c r="L60" s="12">
        <v>6</v>
      </c>
      <c r="M60" s="13" t="s">
        <v>53</v>
      </c>
      <c r="N60" s="13" t="s">
        <v>53</v>
      </c>
      <c r="O60" s="13" t="s">
        <v>68</v>
      </c>
      <c r="P60"/>
    </row>
    <row r="61" spans="1:16" ht="12">
      <c r="A61" s="15" t="s">
        <v>29</v>
      </c>
      <c r="B61" s="16" t="s">
        <v>30</v>
      </c>
      <c r="C61" s="17">
        <v>400000</v>
      </c>
      <c r="D61" s="17">
        <v>15000</v>
      </c>
      <c r="E61" s="18" t="s">
        <v>185</v>
      </c>
      <c r="F61" s="18" t="s">
        <v>163</v>
      </c>
      <c r="G61" s="18" t="s">
        <v>169</v>
      </c>
      <c r="H61" s="18" t="s">
        <v>172</v>
      </c>
      <c r="I61" s="18" t="s">
        <v>244</v>
      </c>
      <c r="J61" s="15">
        <v>100</v>
      </c>
      <c r="K61" s="19">
        <v>205</v>
      </c>
      <c r="L61" s="19">
        <v>14</v>
      </c>
      <c r="M61" s="20" t="s">
        <v>53</v>
      </c>
      <c r="N61" s="20" t="s">
        <v>67</v>
      </c>
      <c r="O61" s="20" t="s">
        <v>68</v>
      </c>
      <c r="P61"/>
    </row>
    <row r="62" spans="1:16" ht="12">
      <c r="A62" s="8" t="s">
        <v>31</v>
      </c>
      <c r="B62" s="9" t="s">
        <v>32</v>
      </c>
      <c r="C62" s="10">
        <v>450000</v>
      </c>
      <c r="D62" s="10">
        <v>20000</v>
      </c>
      <c r="E62" s="11" t="s">
        <v>185</v>
      </c>
      <c r="F62" s="11" t="s">
        <v>80</v>
      </c>
      <c r="G62" s="11" t="s">
        <v>106</v>
      </c>
      <c r="H62" s="11" t="s">
        <v>172</v>
      </c>
      <c r="I62" s="11" t="s">
        <v>244</v>
      </c>
      <c r="J62" s="8">
        <v>83</v>
      </c>
      <c r="K62" s="12">
        <v>160</v>
      </c>
      <c r="L62" s="12">
        <v>20</v>
      </c>
      <c r="M62" s="13" t="s">
        <v>66</v>
      </c>
      <c r="N62" s="13" t="s">
        <v>53</v>
      </c>
      <c r="O62" s="13" t="s">
        <v>53</v>
      </c>
      <c r="P62"/>
    </row>
    <row r="63" spans="1:16" ht="12">
      <c r="A63" s="15" t="s">
        <v>33</v>
      </c>
      <c r="B63" s="16" t="s">
        <v>34</v>
      </c>
      <c r="C63" s="17">
        <v>350000</v>
      </c>
      <c r="D63" s="17">
        <v>9000</v>
      </c>
      <c r="E63" s="18" t="s">
        <v>125</v>
      </c>
      <c r="F63" s="18" t="s">
        <v>169</v>
      </c>
      <c r="G63" s="18" t="s">
        <v>185</v>
      </c>
      <c r="H63" s="18" t="s">
        <v>172</v>
      </c>
      <c r="I63" s="18" t="s">
        <v>111</v>
      </c>
      <c r="J63" s="15">
        <v>75</v>
      </c>
      <c r="K63" s="19">
        <v>160</v>
      </c>
      <c r="L63" s="19">
        <v>14</v>
      </c>
      <c r="M63" s="20" t="s">
        <v>53</v>
      </c>
      <c r="N63" s="20" t="s">
        <v>53</v>
      </c>
      <c r="O63" s="20" t="s">
        <v>68</v>
      </c>
      <c r="P63"/>
    </row>
    <row r="64" spans="1:16" ht="12">
      <c r="A64" s="8" t="s">
        <v>35</v>
      </c>
      <c r="B64" s="9" t="s">
        <v>36</v>
      </c>
      <c r="C64" s="10">
        <v>350000</v>
      </c>
      <c r="D64" s="10">
        <v>17000</v>
      </c>
      <c r="E64" s="11" t="s">
        <v>106</v>
      </c>
      <c r="F64" s="11" t="s">
        <v>118</v>
      </c>
      <c r="G64" s="11" t="s">
        <v>125</v>
      </c>
      <c r="H64" s="11" t="s">
        <v>172</v>
      </c>
      <c r="I64" s="11" t="s">
        <v>111</v>
      </c>
      <c r="J64" s="8">
        <v>68</v>
      </c>
      <c r="K64" s="12">
        <v>237.6999969482422</v>
      </c>
      <c r="L64" s="12">
        <v>13</v>
      </c>
      <c r="M64" s="13" t="s">
        <v>66</v>
      </c>
      <c r="N64" s="13" t="s">
        <v>67</v>
      </c>
      <c r="O64" s="13" t="s">
        <v>68</v>
      </c>
      <c r="P64"/>
    </row>
    <row r="65" spans="1:16" ht="12">
      <c r="A65" s="15" t="s">
        <v>37</v>
      </c>
      <c r="B65" s="16" t="s">
        <v>38</v>
      </c>
      <c r="C65" s="17">
        <v>250000</v>
      </c>
      <c r="D65" s="17">
        <v>12000</v>
      </c>
      <c r="E65" s="18" t="s">
        <v>185</v>
      </c>
      <c r="F65" s="18" t="s">
        <v>118</v>
      </c>
      <c r="G65" s="18" t="s">
        <v>185</v>
      </c>
      <c r="H65" s="18" t="s">
        <v>172</v>
      </c>
      <c r="I65" s="18" t="s">
        <v>111</v>
      </c>
      <c r="J65" s="15">
        <v>75</v>
      </c>
      <c r="K65" s="19">
        <v>120</v>
      </c>
      <c r="L65" s="19">
        <v>7</v>
      </c>
      <c r="M65" s="20" t="s">
        <v>66</v>
      </c>
      <c r="N65" s="20" t="s">
        <v>67</v>
      </c>
      <c r="O65" s="20" t="s">
        <v>68</v>
      </c>
      <c r="P65"/>
    </row>
    <row r="66" spans="1:16" ht="12">
      <c r="A66" s="8" t="s">
        <v>39</v>
      </c>
      <c r="B66" s="9" t="s">
        <v>40</v>
      </c>
      <c r="C66" s="10">
        <v>420000</v>
      </c>
      <c r="D66" s="10">
        <v>18000</v>
      </c>
      <c r="E66" s="11" t="s">
        <v>163</v>
      </c>
      <c r="F66" s="11" t="s">
        <v>169</v>
      </c>
      <c r="G66" s="11" t="s">
        <v>169</v>
      </c>
      <c r="H66" s="11" t="s">
        <v>172</v>
      </c>
      <c r="I66" s="11" t="s">
        <v>244</v>
      </c>
      <c r="J66" s="8">
        <v>103</v>
      </c>
      <c r="K66" s="12">
        <v>200</v>
      </c>
      <c r="L66" s="12">
        <v>18</v>
      </c>
      <c r="M66" s="13" t="s">
        <v>66</v>
      </c>
      <c r="N66" s="13" t="s">
        <v>53</v>
      </c>
      <c r="O66" s="13" t="s">
        <v>53</v>
      </c>
      <c r="P66"/>
    </row>
    <row r="67" spans="1:16" ht="12">
      <c r="A67" s="15" t="s">
        <v>41</v>
      </c>
      <c r="B67" s="16" t="s">
        <v>195</v>
      </c>
      <c r="C67" s="17">
        <v>800000</v>
      </c>
      <c r="D67" s="17">
        <v>20000</v>
      </c>
      <c r="E67" s="18" t="s">
        <v>169</v>
      </c>
      <c r="F67" s="18" t="s">
        <v>163</v>
      </c>
      <c r="G67" s="18" t="s">
        <v>106</v>
      </c>
      <c r="H67" s="18" t="s">
        <v>172</v>
      </c>
      <c r="I67" s="18" t="s">
        <v>244</v>
      </c>
      <c r="J67" s="15">
        <v>83</v>
      </c>
      <c r="K67" s="19">
        <v>300</v>
      </c>
      <c r="L67" s="19">
        <v>49</v>
      </c>
      <c r="M67" s="20" t="s">
        <v>66</v>
      </c>
      <c r="N67" s="20" t="s">
        <v>53</v>
      </c>
      <c r="O67" s="20" t="s">
        <v>53</v>
      </c>
      <c r="P67"/>
    </row>
    <row r="68" spans="1:16" ht="12">
      <c r="A68" s="8" t="s">
        <v>196</v>
      </c>
      <c r="B68" s="9" t="s">
        <v>197</v>
      </c>
      <c r="C68" s="10">
        <v>400000</v>
      </c>
      <c r="D68" s="10">
        <v>22000</v>
      </c>
      <c r="E68" s="11" t="s">
        <v>185</v>
      </c>
      <c r="F68" s="11" t="s">
        <v>169</v>
      </c>
      <c r="G68" s="11" t="s">
        <v>185</v>
      </c>
      <c r="H68" s="11" t="s">
        <v>172</v>
      </c>
      <c r="I68" s="11" t="s">
        <v>111</v>
      </c>
      <c r="J68" s="8">
        <v>70</v>
      </c>
      <c r="K68" s="12">
        <v>11</v>
      </c>
      <c r="L68" s="12">
        <v>28</v>
      </c>
      <c r="M68" s="13" t="s">
        <v>53</v>
      </c>
      <c r="N68" s="13" t="s">
        <v>53</v>
      </c>
      <c r="O68" s="13" t="s">
        <v>68</v>
      </c>
      <c r="P68"/>
    </row>
    <row r="69" spans="1:16" ht="12">
      <c r="A69" s="15" t="s">
        <v>198</v>
      </c>
      <c r="B69" s="16" t="s">
        <v>199</v>
      </c>
      <c r="C69" s="17">
        <v>650000</v>
      </c>
      <c r="D69" s="17">
        <v>15000</v>
      </c>
      <c r="E69" s="18" t="s">
        <v>106</v>
      </c>
      <c r="F69" s="18" t="s">
        <v>118</v>
      </c>
      <c r="G69" s="18" t="s">
        <v>163</v>
      </c>
      <c r="H69" s="18" t="s">
        <v>81</v>
      </c>
      <c r="I69" s="18" t="s">
        <v>111</v>
      </c>
      <c r="J69" s="15">
        <v>125</v>
      </c>
      <c r="K69" s="19">
        <v>140</v>
      </c>
      <c r="L69" s="19">
        <v>31</v>
      </c>
      <c r="M69" s="20" t="s">
        <v>53</v>
      </c>
      <c r="N69" s="20" t="s">
        <v>67</v>
      </c>
      <c r="O69" s="20" t="s">
        <v>53</v>
      </c>
      <c r="P69"/>
    </row>
    <row r="70" spans="1:16" ht="12">
      <c r="A70" s="8" t="s">
        <v>200</v>
      </c>
      <c r="B70" s="9" t="s">
        <v>201</v>
      </c>
      <c r="C70" s="10">
        <v>300000</v>
      </c>
      <c r="D70" s="10">
        <v>21000</v>
      </c>
      <c r="E70" s="11" t="s">
        <v>125</v>
      </c>
      <c r="F70" s="11" t="s">
        <v>80</v>
      </c>
      <c r="G70" s="11" t="s">
        <v>185</v>
      </c>
      <c r="H70" s="11" t="s">
        <v>172</v>
      </c>
      <c r="I70" s="11" t="s">
        <v>111</v>
      </c>
      <c r="J70" s="8">
        <v>87</v>
      </c>
      <c r="K70" s="12">
        <v>251.3000030517578</v>
      </c>
      <c r="L70" s="12">
        <v>16</v>
      </c>
      <c r="M70" s="13" t="s">
        <v>53</v>
      </c>
      <c r="N70" s="13" t="s">
        <v>67</v>
      </c>
      <c r="O70" s="13" t="s">
        <v>53</v>
      </c>
      <c r="P70"/>
    </row>
    <row r="71" spans="1:16" ht="12">
      <c r="A71" s="15" t="s">
        <v>202</v>
      </c>
      <c r="B71" s="16" t="s">
        <v>203</v>
      </c>
      <c r="C71" s="17">
        <v>540000</v>
      </c>
      <c r="D71" s="17">
        <v>24000</v>
      </c>
      <c r="E71" s="18" t="s">
        <v>185</v>
      </c>
      <c r="F71" s="18" t="s">
        <v>80</v>
      </c>
      <c r="G71" s="18" t="s">
        <v>106</v>
      </c>
      <c r="H71" s="18" t="s">
        <v>172</v>
      </c>
      <c r="I71" s="18" t="s">
        <v>244</v>
      </c>
      <c r="J71" s="15">
        <v>83</v>
      </c>
      <c r="K71" s="19">
        <v>192</v>
      </c>
      <c r="L71" s="19">
        <v>24</v>
      </c>
      <c r="M71" s="20" t="s">
        <v>66</v>
      </c>
      <c r="N71" s="20" t="s">
        <v>53</v>
      </c>
      <c r="O71" s="20" t="s">
        <v>53</v>
      </c>
      <c r="P71"/>
    </row>
    <row r="72" spans="1:16" ht="12">
      <c r="A72" s="8" t="s">
        <v>204</v>
      </c>
      <c r="B72" s="9" t="s">
        <v>205</v>
      </c>
      <c r="C72" s="10">
        <v>450000</v>
      </c>
      <c r="D72" s="10">
        <v>18000</v>
      </c>
      <c r="E72" s="11" t="s">
        <v>106</v>
      </c>
      <c r="F72" s="11" t="s">
        <v>118</v>
      </c>
      <c r="G72" s="11" t="s">
        <v>185</v>
      </c>
      <c r="H72" s="11" t="s">
        <v>172</v>
      </c>
      <c r="I72" s="11" t="s">
        <v>111</v>
      </c>
      <c r="J72" s="8">
        <v>85</v>
      </c>
      <c r="K72" s="12">
        <v>194</v>
      </c>
      <c r="L72" s="12">
        <v>22</v>
      </c>
      <c r="M72" s="13" t="s">
        <v>66</v>
      </c>
      <c r="N72" s="13" t="s">
        <v>53</v>
      </c>
      <c r="O72" s="13" t="s">
        <v>53</v>
      </c>
      <c r="P72"/>
    </row>
    <row r="73" spans="1:16" ht="12">
      <c r="A73" s="15" t="s">
        <v>206</v>
      </c>
      <c r="B73" s="16" t="s">
        <v>207</v>
      </c>
      <c r="C73" s="17">
        <v>400000</v>
      </c>
      <c r="D73" s="17">
        <v>16000</v>
      </c>
      <c r="E73" s="18" t="s">
        <v>106</v>
      </c>
      <c r="F73" s="18" t="s">
        <v>118</v>
      </c>
      <c r="G73" s="18" t="s">
        <v>185</v>
      </c>
      <c r="H73" s="18" t="s">
        <v>172</v>
      </c>
      <c r="I73" s="18" t="s">
        <v>111</v>
      </c>
      <c r="J73" s="15">
        <v>100</v>
      </c>
      <c r="K73" s="19">
        <v>160</v>
      </c>
      <c r="L73" s="19">
        <v>16</v>
      </c>
      <c r="M73" s="20" t="s">
        <v>53</v>
      </c>
      <c r="N73" s="20" t="s">
        <v>67</v>
      </c>
      <c r="O73" s="20" t="s">
        <v>53</v>
      </c>
      <c r="P73"/>
    </row>
    <row r="74" spans="1:16" ht="12">
      <c r="A74" s="8" t="s">
        <v>208</v>
      </c>
      <c r="B74" s="9" t="s">
        <v>209</v>
      </c>
      <c r="C74" s="10">
        <v>200000</v>
      </c>
      <c r="D74" s="10">
        <v>15000</v>
      </c>
      <c r="E74" s="11" t="s">
        <v>163</v>
      </c>
      <c r="F74" s="11" t="s">
        <v>169</v>
      </c>
      <c r="G74" s="11" t="s">
        <v>106</v>
      </c>
      <c r="H74" s="11" t="s">
        <v>164</v>
      </c>
      <c r="I74" s="11" t="s">
        <v>244</v>
      </c>
      <c r="J74" s="8">
        <v>75</v>
      </c>
      <c r="K74" s="12">
        <v>215</v>
      </c>
      <c r="L74" s="12">
        <v>25</v>
      </c>
      <c r="M74" s="13" t="s">
        <v>53</v>
      </c>
      <c r="N74" s="13" t="s">
        <v>67</v>
      </c>
      <c r="O74" s="13" t="s">
        <v>53</v>
      </c>
      <c r="P74"/>
    </row>
    <row r="75" spans="1:16" ht="12">
      <c r="A75" s="15" t="s">
        <v>210</v>
      </c>
      <c r="B75" s="16" t="s">
        <v>211</v>
      </c>
      <c r="C75" s="17">
        <v>250000</v>
      </c>
      <c r="D75" s="17">
        <v>39000</v>
      </c>
      <c r="E75" s="18" t="s">
        <v>185</v>
      </c>
      <c r="F75" s="18" t="s">
        <v>118</v>
      </c>
      <c r="G75" s="18" t="s">
        <v>106</v>
      </c>
      <c r="H75" s="18" t="s">
        <v>172</v>
      </c>
      <c r="I75" s="18" t="s">
        <v>111</v>
      </c>
      <c r="J75" s="15">
        <v>78</v>
      </c>
      <c r="K75" s="19">
        <v>132</v>
      </c>
      <c r="L75" s="19">
        <v>41</v>
      </c>
      <c r="M75" s="20" t="s">
        <v>53</v>
      </c>
      <c r="N75" s="20" t="s">
        <v>67</v>
      </c>
      <c r="O75" s="20" t="s">
        <v>68</v>
      </c>
      <c r="P75"/>
    </row>
    <row r="76" spans="1:16" ht="12">
      <c r="A76" s="8" t="s">
        <v>212</v>
      </c>
      <c r="B76" s="9" t="s">
        <v>213</v>
      </c>
      <c r="C76" s="10">
        <v>500000</v>
      </c>
      <c r="D76" s="10">
        <v>43000</v>
      </c>
      <c r="E76" s="11" t="s">
        <v>106</v>
      </c>
      <c r="F76" s="11" t="s">
        <v>251</v>
      </c>
      <c r="G76" s="11" t="s">
        <v>163</v>
      </c>
      <c r="H76" s="11" t="s">
        <v>81</v>
      </c>
      <c r="I76" s="11" t="s">
        <v>244</v>
      </c>
      <c r="J76" s="8">
        <v>125</v>
      </c>
      <c r="K76" s="12">
        <v>254.39999389648438</v>
      </c>
      <c r="L76" s="12">
        <v>7.5</v>
      </c>
      <c r="M76" s="13" t="s">
        <v>53</v>
      </c>
      <c r="N76" s="13" t="s">
        <v>67</v>
      </c>
      <c r="O76" s="13" t="s">
        <v>68</v>
      </c>
      <c r="P76"/>
    </row>
    <row r="77" spans="1:16" ht="12">
      <c r="A77" s="15" t="s">
        <v>214</v>
      </c>
      <c r="B77" s="16" t="s">
        <v>215</v>
      </c>
      <c r="C77" s="17">
        <v>400000</v>
      </c>
      <c r="D77" s="17">
        <v>31000</v>
      </c>
      <c r="E77" s="18" t="s">
        <v>185</v>
      </c>
      <c r="F77" s="18" t="s">
        <v>163</v>
      </c>
      <c r="G77" s="18" t="s">
        <v>185</v>
      </c>
      <c r="H77" s="18" t="s">
        <v>81</v>
      </c>
      <c r="I77" s="18" t="s">
        <v>75</v>
      </c>
      <c r="J77" s="15">
        <v>100</v>
      </c>
      <c r="K77" s="19">
        <v>298.79998779296875</v>
      </c>
      <c r="L77" s="19">
        <v>17.700000762939453</v>
      </c>
      <c r="M77" s="20" t="s">
        <v>66</v>
      </c>
      <c r="N77" s="20" t="s">
        <v>67</v>
      </c>
      <c r="O77" s="20" t="s">
        <v>68</v>
      </c>
      <c r="P77"/>
    </row>
    <row r="78" spans="1:16" ht="12">
      <c r="A78" s="8" t="s">
        <v>216</v>
      </c>
      <c r="B78" s="9" t="s">
        <v>217</v>
      </c>
      <c r="C78" s="10">
        <v>450000</v>
      </c>
      <c r="D78" s="10">
        <v>15000</v>
      </c>
      <c r="E78" s="11" t="s">
        <v>185</v>
      </c>
      <c r="F78" s="11" t="s">
        <v>118</v>
      </c>
      <c r="G78" s="11" t="s">
        <v>106</v>
      </c>
      <c r="H78" s="11" t="s">
        <v>81</v>
      </c>
      <c r="I78" s="11" t="s">
        <v>111</v>
      </c>
      <c r="J78" s="8">
        <v>100</v>
      </c>
      <c r="K78" s="12">
        <v>160</v>
      </c>
      <c r="L78" s="12">
        <v>29</v>
      </c>
      <c r="M78" s="13" t="s">
        <v>53</v>
      </c>
      <c r="N78" s="13" t="s">
        <v>67</v>
      </c>
      <c r="O78" s="13" t="s">
        <v>53</v>
      </c>
      <c r="P78"/>
    </row>
    <row r="79" spans="1:16" ht="12">
      <c r="A79" s="15" t="s">
        <v>218</v>
      </c>
      <c r="B79" s="16" t="s">
        <v>219</v>
      </c>
      <c r="C79" s="17">
        <v>800000</v>
      </c>
      <c r="D79" s="17">
        <v>20000</v>
      </c>
      <c r="E79" s="18" t="s">
        <v>106</v>
      </c>
      <c r="F79" s="18" t="s">
        <v>28</v>
      </c>
      <c r="G79" s="18" t="s">
        <v>106</v>
      </c>
      <c r="H79" s="18" t="s">
        <v>74</v>
      </c>
      <c r="I79" s="18" t="s">
        <v>111</v>
      </c>
      <c r="J79" s="15">
        <v>175</v>
      </c>
      <c r="K79" s="19">
        <v>250</v>
      </c>
      <c r="L79" s="19">
        <v>10</v>
      </c>
      <c r="M79" s="20" t="s">
        <v>66</v>
      </c>
      <c r="N79" s="20" t="s">
        <v>67</v>
      </c>
      <c r="O79" s="20" t="s">
        <v>68</v>
      </c>
      <c r="P79"/>
    </row>
    <row r="80" spans="1:16" ht="12">
      <c r="A80" s="8" t="s">
        <v>220</v>
      </c>
      <c r="B80" s="9" t="s">
        <v>221</v>
      </c>
      <c r="C80" s="10">
        <v>400000</v>
      </c>
      <c r="D80" s="10">
        <v>20000</v>
      </c>
      <c r="E80" s="11" t="s">
        <v>185</v>
      </c>
      <c r="F80" s="11" t="s">
        <v>251</v>
      </c>
      <c r="G80" s="11" t="s">
        <v>106</v>
      </c>
      <c r="H80" s="11" t="s">
        <v>81</v>
      </c>
      <c r="I80" s="11" t="s">
        <v>244</v>
      </c>
      <c r="J80" s="8">
        <v>103</v>
      </c>
      <c r="K80" s="12">
        <v>250</v>
      </c>
      <c r="L80" s="12">
        <v>11</v>
      </c>
      <c r="M80" s="13" t="s">
        <v>66</v>
      </c>
      <c r="N80" s="13" t="s">
        <v>53</v>
      </c>
      <c r="O80" s="13" t="s">
        <v>53</v>
      </c>
      <c r="P80"/>
    </row>
    <row r="81" spans="1:16" ht="12">
      <c r="A81" s="15" t="s">
        <v>222</v>
      </c>
      <c r="B81" s="16" t="s">
        <v>223</v>
      </c>
      <c r="C81" s="17">
        <v>1200000</v>
      </c>
      <c r="D81" s="17">
        <v>25000</v>
      </c>
      <c r="E81" s="18" t="s">
        <v>106</v>
      </c>
      <c r="F81" s="18" t="s">
        <v>224</v>
      </c>
      <c r="G81" s="18" t="s">
        <v>185</v>
      </c>
      <c r="H81" s="18" t="s">
        <v>74</v>
      </c>
      <c r="I81" s="18" t="s">
        <v>111</v>
      </c>
      <c r="J81" s="15">
        <v>186</v>
      </c>
      <c r="K81" s="19">
        <v>285</v>
      </c>
      <c r="L81" s="19">
        <v>11</v>
      </c>
      <c r="M81" s="20" t="s">
        <v>53</v>
      </c>
      <c r="N81" s="20" t="s">
        <v>67</v>
      </c>
      <c r="O81" s="20" t="s">
        <v>53</v>
      </c>
      <c r="P81"/>
    </row>
    <row r="82" spans="1:16" ht="12">
      <c r="A82" s="8" t="s">
        <v>225</v>
      </c>
      <c r="B82" s="9" t="s">
        <v>226</v>
      </c>
      <c r="C82" s="10">
        <v>600000</v>
      </c>
      <c r="D82" s="10">
        <v>20000</v>
      </c>
      <c r="E82" s="11" t="s">
        <v>106</v>
      </c>
      <c r="F82" s="11" t="s">
        <v>118</v>
      </c>
      <c r="G82" s="11" t="s">
        <v>106</v>
      </c>
      <c r="H82" s="11" t="s">
        <v>164</v>
      </c>
      <c r="I82" s="11" t="s">
        <v>244</v>
      </c>
      <c r="J82" s="8">
        <v>75</v>
      </c>
      <c r="K82" s="12">
        <v>373.29998779296875</v>
      </c>
      <c r="L82" s="12">
        <v>33</v>
      </c>
      <c r="M82" s="13" t="s">
        <v>66</v>
      </c>
      <c r="N82" s="13" t="s">
        <v>53</v>
      </c>
      <c r="O82" s="13" t="s">
        <v>68</v>
      </c>
      <c r="P82"/>
    </row>
    <row r="83" spans="1:16" ht="12">
      <c r="A83" s="15" t="s">
        <v>227</v>
      </c>
      <c r="B83" s="16" t="s">
        <v>228</v>
      </c>
      <c r="C83" s="17">
        <v>700000</v>
      </c>
      <c r="D83" s="17">
        <v>22000</v>
      </c>
      <c r="E83" s="18" t="s">
        <v>106</v>
      </c>
      <c r="F83" s="18" t="s">
        <v>251</v>
      </c>
      <c r="G83" s="18" t="s">
        <v>106</v>
      </c>
      <c r="H83" s="18" t="s">
        <v>81</v>
      </c>
      <c r="I83" s="18" t="s">
        <v>111</v>
      </c>
      <c r="J83" s="15">
        <v>140</v>
      </c>
      <c r="K83" s="19">
        <v>160</v>
      </c>
      <c r="L83" s="19">
        <v>28</v>
      </c>
      <c r="M83" s="20" t="s">
        <v>53</v>
      </c>
      <c r="N83" s="20" t="s">
        <v>67</v>
      </c>
      <c r="O83" s="20" t="s">
        <v>68</v>
      </c>
      <c r="P83"/>
    </row>
    <row r="84" spans="1:16" ht="12">
      <c r="A84" s="8" t="s">
        <v>229</v>
      </c>
      <c r="B84" s="9" t="s">
        <v>230</v>
      </c>
      <c r="C84" s="10">
        <v>1000000</v>
      </c>
      <c r="D84" s="10">
        <v>25000</v>
      </c>
      <c r="E84" s="11" t="s">
        <v>125</v>
      </c>
      <c r="F84" s="11" t="s">
        <v>251</v>
      </c>
      <c r="G84" s="11" t="s">
        <v>125</v>
      </c>
      <c r="H84" s="11" t="s">
        <v>81</v>
      </c>
      <c r="I84" s="11" t="s">
        <v>111</v>
      </c>
      <c r="J84" s="8">
        <v>191</v>
      </c>
      <c r="K84" s="12">
        <v>385</v>
      </c>
      <c r="L84" s="12">
        <v>11</v>
      </c>
      <c r="M84" s="13" t="s">
        <v>53</v>
      </c>
      <c r="N84" s="13" t="s">
        <v>67</v>
      </c>
      <c r="O84" s="13" t="s">
        <v>53</v>
      </c>
      <c r="P84"/>
    </row>
    <row r="85" spans="1:16" ht="12">
      <c r="A85" s="15" t="s">
        <v>231</v>
      </c>
      <c r="B85" s="16" t="s">
        <v>232</v>
      </c>
      <c r="C85" s="17">
        <v>800000</v>
      </c>
      <c r="D85" s="17">
        <v>22000</v>
      </c>
      <c r="E85" s="18" t="s">
        <v>106</v>
      </c>
      <c r="F85" s="18" t="s">
        <v>233</v>
      </c>
      <c r="G85" s="18" t="s">
        <v>185</v>
      </c>
      <c r="H85" s="18" t="s">
        <v>74</v>
      </c>
      <c r="I85" s="18" t="s">
        <v>111</v>
      </c>
      <c r="J85" s="15">
        <v>300</v>
      </c>
      <c r="K85" s="19">
        <v>100</v>
      </c>
      <c r="L85" s="19">
        <v>7</v>
      </c>
      <c r="M85" s="20" t="s">
        <v>66</v>
      </c>
      <c r="N85" s="20" t="s">
        <v>67</v>
      </c>
      <c r="O85" s="20" t="s">
        <v>68</v>
      </c>
      <c r="P85"/>
    </row>
    <row r="86" spans="1:16" ht="12.75" thickBot="1">
      <c r="A86" s="22" t="s">
        <v>234</v>
      </c>
      <c r="B86" s="23" t="s">
        <v>235</v>
      </c>
      <c r="C86" s="24">
        <v>1200000</v>
      </c>
      <c r="D86" s="24">
        <v>5000</v>
      </c>
      <c r="E86" s="25" t="s">
        <v>163</v>
      </c>
      <c r="F86" s="25" t="s">
        <v>251</v>
      </c>
      <c r="G86" s="25" t="s">
        <v>85</v>
      </c>
      <c r="H86" s="25" t="s">
        <v>81</v>
      </c>
      <c r="I86" s="25" t="s">
        <v>244</v>
      </c>
      <c r="J86" s="22">
        <v>200</v>
      </c>
      <c r="K86" s="26">
        <v>150</v>
      </c>
      <c r="L86" s="26">
        <v>21</v>
      </c>
      <c r="M86" s="27" t="s">
        <v>66</v>
      </c>
      <c r="N86" s="27" t="s">
        <v>67</v>
      </c>
      <c r="O86" s="27" t="s">
        <v>68</v>
      </c>
      <c r="P86"/>
    </row>
    <row r="87" spans="1:16" ht="12">
      <c r="A87"/>
      <c r="B87"/>
      <c r="C87" s="28"/>
      <c r="D87" s="28"/>
      <c r="E87" s="29"/>
      <c r="F87" s="29"/>
      <c r="G87" s="29"/>
      <c r="H87" s="29"/>
      <c r="I87" s="29"/>
      <c r="J87"/>
      <c r="K87" s="30"/>
      <c r="L87" s="30"/>
      <c r="M87" s="31"/>
      <c r="N87" s="31"/>
      <c r="O87" s="31"/>
      <c r="P87"/>
    </row>
    <row r="88" spans="1:16" ht="12">
      <c r="A88"/>
      <c r="B88"/>
      <c r="C88" s="28"/>
      <c r="D88" s="28"/>
      <c r="E88" s="29"/>
      <c r="F88" s="29"/>
      <c r="G88" s="29"/>
      <c r="H88" s="29"/>
      <c r="I88" s="29"/>
      <c r="J88"/>
      <c r="K88" s="30"/>
      <c r="L88" s="30"/>
      <c r="M88" s="31"/>
      <c r="N88" s="31"/>
      <c r="O88" s="31"/>
      <c r="P88"/>
    </row>
    <row r="89" spans="1:16" ht="12">
      <c r="A89" s="32" t="s">
        <v>86</v>
      </c>
      <c r="B89"/>
      <c r="C89" s="28"/>
      <c r="D89" s="28"/>
      <c r="E89" s="29"/>
      <c r="F89" s="29"/>
      <c r="G89" s="29"/>
      <c r="H89" s="29"/>
      <c r="I89" s="29"/>
      <c r="J89"/>
      <c r="K89" s="30"/>
      <c r="L89" s="30"/>
      <c r="M89" s="31"/>
      <c r="N89" s="31"/>
      <c r="O89" s="31"/>
      <c r="P89"/>
    </row>
    <row r="90" spans="1:16" ht="12">
      <c r="A90" s="32" t="s">
        <v>87</v>
      </c>
      <c r="B90"/>
      <c r="C90" s="28"/>
      <c r="D90" s="28"/>
      <c r="E90" s="29"/>
      <c r="F90" s="29"/>
      <c r="G90" s="29"/>
      <c r="H90" s="29"/>
      <c r="I90" s="29"/>
      <c r="J90"/>
      <c r="K90" s="30"/>
      <c r="L90" s="30"/>
      <c r="M90" s="31"/>
      <c r="N90" s="31"/>
      <c r="O90" s="31"/>
      <c r="P90"/>
    </row>
    <row r="91" spans="1:16" ht="12">
      <c r="A91" s="32" t="s">
        <v>88</v>
      </c>
      <c r="B91"/>
      <c r="C91" s="28"/>
      <c r="D91" s="28"/>
      <c r="E91" s="29"/>
      <c r="F91" s="29"/>
      <c r="G91" s="29"/>
      <c r="H91" s="29"/>
      <c r="I91" s="29"/>
      <c r="J91"/>
      <c r="K91" s="30"/>
      <c r="L91" s="30"/>
      <c r="M91" s="31"/>
      <c r="N91" s="31"/>
      <c r="O91" s="31"/>
      <c r="P91"/>
    </row>
    <row r="92" spans="1:16" ht="12">
      <c r="A92" s="32" t="s">
        <v>89</v>
      </c>
      <c r="B92"/>
      <c r="C92" s="28"/>
      <c r="D92" s="28"/>
      <c r="E92" s="29"/>
      <c r="F92" s="29"/>
      <c r="G92" s="29"/>
      <c r="H92" s="29"/>
      <c r="I92" s="29"/>
      <c r="J92"/>
      <c r="K92" s="30"/>
      <c r="L92" s="30"/>
      <c r="M92" s="31"/>
      <c r="N92" s="31"/>
      <c r="O92" s="31"/>
      <c r="P92"/>
    </row>
    <row r="93" spans="1:16" ht="12">
      <c r="A93"/>
      <c r="B93"/>
      <c r="C93" s="28"/>
      <c r="D93" s="28"/>
      <c r="E93" s="29"/>
      <c r="F93" s="29"/>
      <c r="G93" s="29"/>
      <c r="H93" s="29"/>
      <c r="I93" s="29"/>
      <c r="J93"/>
      <c r="K93" s="30"/>
      <c r="L93" s="30"/>
      <c r="M93" s="31"/>
      <c r="N93" s="31"/>
      <c r="O93" s="31"/>
      <c r="P93"/>
    </row>
    <row r="94" spans="1:16" ht="12">
      <c r="A94"/>
      <c r="B94"/>
      <c r="C94" s="28"/>
      <c r="D94" s="28"/>
      <c r="E94" s="29"/>
      <c r="F94" s="29"/>
      <c r="G94" s="29"/>
      <c r="H94" s="29"/>
      <c r="I94" s="29"/>
      <c r="J94"/>
      <c r="K94" s="30"/>
      <c r="L94" s="30"/>
      <c r="M94" s="31"/>
      <c r="N94" s="31"/>
      <c r="O94" s="31"/>
      <c r="P94"/>
    </row>
    <row r="95" spans="1:16" ht="12">
      <c r="A95"/>
      <c r="B95"/>
      <c r="C95" s="28"/>
      <c r="D95" s="28"/>
      <c r="E95" s="29"/>
      <c r="F95" s="29"/>
      <c r="G95" s="29"/>
      <c r="H95" s="29"/>
      <c r="I95" s="29"/>
      <c r="J95"/>
      <c r="K95" s="30"/>
      <c r="L95" s="30"/>
      <c r="M95" s="31"/>
      <c r="N95" s="31"/>
      <c r="O95" s="31"/>
      <c r="P95"/>
    </row>
    <row r="96" spans="1:16" ht="12">
      <c r="A96"/>
      <c r="B96"/>
      <c r="C96" s="28"/>
      <c r="D96" s="28"/>
      <c r="E96" s="29"/>
      <c r="F96" s="29"/>
      <c r="G96" s="29"/>
      <c r="H96" s="29"/>
      <c r="I96" s="29"/>
      <c r="J96"/>
      <c r="K96" s="30"/>
      <c r="L96" s="30"/>
      <c r="M96" s="31"/>
      <c r="N96" s="31"/>
      <c r="O96" s="31"/>
      <c r="P96"/>
    </row>
    <row r="97" spans="1:16" ht="12">
      <c r="A97"/>
      <c r="B97"/>
      <c r="C97" s="28"/>
      <c r="D97" s="28"/>
      <c r="E97" s="29"/>
      <c r="F97" s="29"/>
      <c r="G97" s="29"/>
      <c r="H97" s="29"/>
      <c r="I97" s="29"/>
      <c r="J97"/>
      <c r="K97" s="30"/>
      <c r="L97" s="30"/>
      <c r="M97" s="31"/>
      <c r="N97" s="31"/>
      <c r="O97" s="31"/>
      <c r="P97"/>
    </row>
    <row r="98" spans="1:16" ht="12">
      <c r="A98"/>
      <c r="B98"/>
      <c r="C98" s="28"/>
      <c r="D98" s="28"/>
      <c r="E98" s="29"/>
      <c r="F98" s="29"/>
      <c r="G98" s="29"/>
      <c r="H98" s="29"/>
      <c r="I98" s="29"/>
      <c r="J98"/>
      <c r="K98" s="30"/>
      <c r="L98" s="30"/>
      <c r="M98" s="31"/>
      <c r="N98" s="31"/>
      <c r="O98" s="31"/>
      <c r="P98"/>
    </row>
    <row r="99" spans="1:16" ht="12">
      <c r="A99"/>
      <c r="B99"/>
      <c r="C99" s="28"/>
      <c r="D99" s="28"/>
      <c r="E99" s="29"/>
      <c r="F99" s="29"/>
      <c r="G99" s="29"/>
      <c r="H99" s="29"/>
      <c r="I99" s="29"/>
      <c r="J99"/>
      <c r="K99" s="30"/>
      <c r="L99" s="30"/>
      <c r="M99" s="31"/>
      <c r="N99" s="31"/>
      <c r="O99" s="31"/>
      <c r="P99"/>
    </row>
    <row r="100" spans="1:16" ht="12">
      <c r="A100"/>
      <c r="B100"/>
      <c r="C100" s="28"/>
      <c r="D100" s="28"/>
      <c r="E100" s="29"/>
      <c r="F100" s="29"/>
      <c r="G100" s="29"/>
      <c r="H100" s="29"/>
      <c r="I100" s="29"/>
      <c r="J100"/>
      <c r="K100" s="30"/>
      <c r="L100" s="30"/>
      <c r="M100" s="31"/>
      <c r="N100" s="31"/>
      <c r="O100" s="31"/>
      <c r="P100"/>
    </row>
    <row r="101" spans="1:16" ht="12">
      <c r="A101"/>
      <c r="B101"/>
      <c r="C101" s="28"/>
      <c r="D101" s="28"/>
      <c r="E101" s="29"/>
      <c r="F101" s="29"/>
      <c r="G101" s="29"/>
      <c r="H101" s="29"/>
      <c r="I101" s="29"/>
      <c r="J101"/>
      <c r="K101" s="30"/>
      <c r="L101" s="30"/>
      <c r="M101" s="31"/>
      <c r="N101" s="31"/>
      <c r="O101" s="31"/>
      <c r="P101"/>
    </row>
    <row r="102" spans="1:16" ht="12">
      <c r="A102"/>
      <c r="B102"/>
      <c r="C102" s="28"/>
      <c r="D102" s="28"/>
      <c r="E102" s="29"/>
      <c r="F102" s="29"/>
      <c r="G102" s="29"/>
      <c r="H102" s="29"/>
      <c r="I102" s="29"/>
      <c r="J102"/>
      <c r="K102" s="30"/>
      <c r="L102" s="30"/>
      <c r="M102" s="31"/>
      <c r="N102" s="31"/>
      <c r="O102" s="31"/>
      <c r="P102"/>
    </row>
    <row r="103" spans="1:16" ht="12">
      <c r="A103"/>
      <c r="B103"/>
      <c r="C103" s="28"/>
      <c r="D103" s="28"/>
      <c r="E103" s="29"/>
      <c r="F103" s="29"/>
      <c r="G103" s="29"/>
      <c r="H103" s="29"/>
      <c r="I103" s="29"/>
      <c r="J103"/>
      <c r="K103" s="30"/>
      <c r="L103" s="30"/>
      <c r="M103" s="31"/>
      <c r="N103" s="31"/>
      <c r="O103" s="31"/>
      <c r="P103"/>
    </row>
    <row r="104" spans="1:16" ht="12">
      <c r="A104"/>
      <c r="B104"/>
      <c r="C104" s="28"/>
      <c r="D104" s="28"/>
      <c r="E104" s="29"/>
      <c r="F104" s="29"/>
      <c r="G104" s="29"/>
      <c r="H104" s="29"/>
      <c r="I104" s="29"/>
      <c r="J104"/>
      <c r="K104" s="30"/>
      <c r="L104" s="30"/>
      <c r="M104" s="31"/>
      <c r="N104" s="31"/>
      <c r="O104" s="31"/>
      <c r="P104"/>
    </row>
    <row r="105" spans="1:16" ht="12">
      <c r="A105"/>
      <c r="B105"/>
      <c r="C105" s="28"/>
      <c r="D105" s="28"/>
      <c r="E105" s="29"/>
      <c r="F105" s="29"/>
      <c r="G105" s="29"/>
      <c r="H105" s="29"/>
      <c r="I105" s="29"/>
      <c r="J105"/>
      <c r="K105" s="30"/>
      <c r="L105" s="30"/>
      <c r="M105" s="31"/>
      <c r="N105" s="31"/>
      <c r="O105" s="31"/>
      <c r="P105"/>
    </row>
    <row r="106" spans="1:16" ht="12">
      <c r="A106"/>
      <c r="B106"/>
      <c r="C106" s="28"/>
      <c r="D106" s="28"/>
      <c r="E106" s="29"/>
      <c r="F106" s="29"/>
      <c r="G106" s="29"/>
      <c r="H106" s="29"/>
      <c r="I106" s="29"/>
      <c r="J106"/>
      <c r="K106" s="30"/>
      <c r="L106" s="30"/>
      <c r="M106" s="31"/>
      <c r="N106" s="31"/>
      <c r="O106" s="31"/>
      <c r="P106"/>
    </row>
    <row r="107" spans="1:16" ht="12">
      <c r="A107"/>
      <c r="B107"/>
      <c r="C107" s="28"/>
      <c r="D107" s="28"/>
      <c r="E107" s="29"/>
      <c r="F107" s="29"/>
      <c r="G107" s="29"/>
      <c r="H107" s="29"/>
      <c r="I107" s="29"/>
      <c r="J107"/>
      <c r="K107" s="30"/>
      <c r="L107" s="30"/>
      <c r="M107" s="31"/>
      <c r="N107" s="31"/>
      <c r="O107" s="31"/>
      <c r="P107"/>
    </row>
    <row r="108" spans="1:16" ht="12">
      <c r="A108"/>
      <c r="B108"/>
      <c r="C108" s="28"/>
      <c r="D108" s="28"/>
      <c r="E108" s="29"/>
      <c r="F108" s="29"/>
      <c r="G108" s="29"/>
      <c r="H108" s="29"/>
      <c r="I108" s="29"/>
      <c r="J108"/>
      <c r="K108" s="30"/>
      <c r="L108" s="30"/>
      <c r="M108" s="31"/>
      <c r="N108" s="31"/>
      <c r="O108" s="31"/>
      <c r="P108"/>
    </row>
    <row r="109" spans="1:16" ht="12">
      <c r="A109"/>
      <c r="B109"/>
      <c r="C109" s="28"/>
      <c r="D109" s="28"/>
      <c r="E109" s="29"/>
      <c r="F109" s="29"/>
      <c r="G109" s="29"/>
      <c r="H109" s="29"/>
      <c r="I109" s="29"/>
      <c r="J109"/>
      <c r="K109" s="30"/>
      <c r="L109" s="30"/>
      <c r="M109" s="31"/>
      <c r="N109" s="31"/>
      <c r="O109" s="31"/>
      <c r="P109"/>
    </row>
    <row r="110" spans="1:16" ht="12">
      <c r="A110"/>
      <c r="B110"/>
      <c r="C110" s="28"/>
      <c r="D110" s="28"/>
      <c r="E110" s="29"/>
      <c r="F110" s="29"/>
      <c r="G110" s="29"/>
      <c r="H110" s="29"/>
      <c r="I110" s="29"/>
      <c r="J110"/>
      <c r="K110" s="30"/>
      <c r="L110" s="30"/>
      <c r="M110" s="31"/>
      <c r="N110" s="31"/>
      <c r="O110" s="31"/>
      <c r="P110"/>
    </row>
    <row r="111" spans="1:16" ht="12">
      <c r="A111"/>
      <c r="B111"/>
      <c r="C111" s="28"/>
      <c r="D111" s="28"/>
      <c r="E111" s="29"/>
      <c r="F111" s="29"/>
      <c r="G111" s="29"/>
      <c r="H111" s="29"/>
      <c r="I111" s="29"/>
      <c r="J111"/>
      <c r="K111" s="30"/>
      <c r="L111" s="30"/>
      <c r="M111" s="31"/>
      <c r="N111" s="31"/>
      <c r="O111" s="31"/>
      <c r="P111"/>
    </row>
    <row r="112" spans="1:16" ht="12">
      <c r="A112"/>
      <c r="B112"/>
      <c r="C112" s="28"/>
      <c r="D112" s="28"/>
      <c r="E112" s="29"/>
      <c r="F112" s="29"/>
      <c r="G112" s="29"/>
      <c r="H112" s="29"/>
      <c r="I112" s="29"/>
      <c r="J112"/>
      <c r="K112" s="30"/>
      <c r="L112" s="30"/>
      <c r="M112" s="31"/>
      <c r="N112" s="31"/>
      <c r="O112" s="31"/>
      <c r="P112"/>
    </row>
    <row r="113" spans="1:16" ht="12">
      <c r="A113"/>
      <c r="B113"/>
      <c r="C113" s="28"/>
      <c r="D113" s="28"/>
      <c r="E113" s="29"/>
      <c r="F113" s="29"/>
      <c r="G113" s="29"/>
      <c r="H113" s="29"/>
      <c r="I113" s="29"/>
      <c r="J113"/>
      <c r="K113" s="30"/>
      <c r="L113" s="30"/>
      <c r="M113" s="31"/>
      <c r="N113" s="31"/>
      <c r="O113" s="31"/>
      <c r="P113"/>
    </row>
    <row r="114" spans="1:16" ht="12">
      <c r="A114"/>
      <c r="B114"/>
      <c r="C114" s="28"/>
      <c r="D114" s="28"/>
      <c r="E114" s="29"/>
      <c r="F114" s="29"/>
      <c r="G114" s="29"/>
      <c r="H114" s="29"/>
      <c r="I114" s="29"/>
      <c r="J114"/>
      <c r="K114" s="30"/>
      <c r="L114" s="30"/>
      <c r="M114" s="31"/>
      <c r="N114" s="31"/>
      <c r="O114" s="31"/>
      <c r="P114"/>
    </row>
    <row r="115" spans="1:16" ht="12">
      <c r="A115"/>
      <c r="B115"/>
      <c r="C115" s="28"/>
      <c r="D115" s="28"/>
      <c r="E115" s="29"/>
      <c r="F115" s="29"/>
      <c r="G115" s="29"/>
      <c r="H115" s="29"/>
      <c r="I115" s="29"/>
      <c r="J115"/>
      <c r="K115" s="30"/>
      <c r="L115" s="30"/>
      <c r="M115" s="31"/>
      <c r="N115" s="31"/>
      <c r="O115" s="31"/>
      <c r="P115"/>
    </row>
    <row r="116" spans="1:16" ht="12">
      <c r="A116"/>
      <c r="B116"/>
      <c r="C116" s="28"/>
      <c r="D116" s="28"/>
      <c r="E116" s="29"/>
      <c r="F116" s="29"/>
      <c r="G116" s="29"/>
      <c r="H116" s="29"/>
      <c r="I116" s="29"/>
      <c r="J116"/>
      <c r="K116" s="30"/>
      <c r="L116" s="30"/>
      <c r="M116" s="31"/>
      <c r="N116" s="31"/>
      <c r="O116" s="31"/>
      <c r="P116"/>
    </row>
    <row r="117" spans="1:16" ht="12">
      <c r="A117"/>
      <c r="B117"/>
      <c r="C117" s="28"/>
      <c r="D117" s="28"/>
      <c r="E117" s="29"/>
      <c r="F117" s="29"/>
      <c r="G117" s="29"/>
      <c r="H117" s="29"/>
      <c r="I117" s="29"/>
      <c r="J117"/>
      <c r="K117" s="30"/>
      <c r="L117" s="30"/>
      <c r="M117" s="31"/>
      <c r="N117" s="31"/>
      <c r="O117" s="31"/>
      <c r="P117"/>
    </row>
    <row r="118" spans="1:16" ht="12">
      <c r="A118"/>
      <c r="B118"/>
      <c r="C118" s="28"/>
      <c r="D118" s="28"/>
      <c r="E118" s="29"/>
      <c r="F118" s="29"/>
      <c r="G118" s="29"/>
      <c r="H118" s="29"/>
      <c r="I118" s="29"/>
      <c r="J118"/>
      <c r="K118" s="30"/>
      <c r="L118" s="30"/>
      <c r="M118" s="31"/>
      <c r="N118" s="31"/>
      <c r="O118" s="31"/>
      <c r="P118"/>
    </row>
    <row r="119" spans="1:16" ht="12">
      <c r="A119"/>
      <c r="B119"/>
      <c r="C119" s="28"/>
      <c r="D119" s="28"/>
      <c r="E119" s="29"/>
      <c r="F119" s="29"/>
      <c r="G119" s="29"/>
      <c r="H119" s="29"/>
      <c r="I119" s="29"/>
      <c r="J119"/>
      <c r="K119" s="30"/>
      <c r="L119" s="30"/>
      <c r="M119" s="31"/>
      <c r="N119" s="31"/>
      <c r="O119" s="31"/>
      <c r="P119"/>
    </row>
    <row r="120" spans="1:16" ht="12">
      <c r="A120"/>
      <c r="B120"/>
      <c r="C120" s="28"/>
      <c r="D120" s="28"/>
      <c r="E120" s="29"/>
      <c r="F120" s="29"/>
      <c r="G120" s="29"/>
      <c r="H120" s="29"/>
      <c r="I120" s="29"/>
      <c r="J120"/>
      <c r="K120" s="30"/>
      <c r="L120" s="30"/>
      <c r="M120" s="31"/>
      <c r="N120" s="31"/>
      <c r="O120" s="31"/>
      <c r="P120"/>
    </row>
    <row r="121" spans="1:16" ht="12">
      <c r="A121"/>
      <c r="B121"/>
      <c r="C121" s="28"/>
      <c r="D121" s="28"/>
      <c r="E121" s="29"/>
      <c r="F121" s="29"/>
      <c r="G121" s="29"/>
      <c r="H121" s="29"/>
      <c r="I121" s="29"/>
      <c r="J121"/>
      <c r="K121" s="30"/>
      <c r="L121" s="30"/>
      <c r="M121" s="31"/>
      <c r="N121" s="31"/>
      <c r="O121" s="31"/>
      <c r="P121"/>
    </row>
    <row r="122" spans="1:16" ht="12">
      <c r="A122"/>
      <c r="B122"/>
      <c r="C122" s="28"/>
      <c r="D122" s="28"/>
      <c r="E122" s="29"/>
      <c r="F122" s="29"/>
      <c r="G122" s="29"/>
      <c r="H122" s="29"/>
      <c r="I122" s="29"/>
      <c r="J122"/>
      <c r="K122" s="30"/>
      <c r="L122" s="30"/>
      <c r="M122" s="31"/>
      <c r="N122" s="31"/>
      <c r="O122" s="31"/>
      <c r="P122"/>
    </row>
    <row r="123" spans="1:16" ht="12">
      <c r="A123"/>
      <c r="B123"/>
      <c r="C123" s="28"/>
      <c r="D123" s="28"/>
      <c r="E123" s="29"/>
      <c r="F123" s="29"/>
      <c r="G123" s="29"/>
      <c r="H123" s="29"/>
      <c r="I123" s="29"/>
      <c r="J123"/>
      <c r="K123" s="30"/>
      <c r="L123" s="30"/>
      <c r="M123" s="31"/>
      <c r="N123" s="31"/>
      <c r="O123" s="31"/>
      <c r="P123"/>
    </row>
    <row r="124" spans="1:16" ht="12">
      <c r="A124"/>
      <c r="B124"/>
      <c r="C124" s="28"/>
      <c r="D124" s="28"/>
      <c r="E124" s="29"/>
      <c r="F124" s="29"/>
      <c r="G124" s="29"/>
      <c r="H124" s="29"/>
      <c r="I124" s="29"/>
      <c r="J124"/>
      <c r="K124" s="30"/>
      <c r="L124" s="30"/>
      <c r="M124" s="31"/>
      <c r="N124" s="31"/>
      <c r="O124" s="31"/>
      <c r="P124"/>
    </row>
    <row r="125" spans="1:16" ht="12">
      <c r="A125"/>
      <c r="B125"/>
      <c r="C125" s="28"/>
      <c r="D125" s="28"/>
      <c r="E125" s="29"/>
      <c r="F125" s="29"/>
      <c r="G125" s="29"/>
      <c r="H125" s="29"/>
      <c r="I125" s="29"/>
      <c r="J125"/>
      <c r="K125" s="30"/>
      <c r="L125" s="30"/>
      <c r="M125" s="31"/>
      <c r="N125" s="31"/>
      <c r="O125" s="31"/>
      <c r="P125"/>
    </row>
    <row r="126" spans="1:16" ht="12">
      <c r="A126"/>
      <c r="B126"/>
      <c r="C126" s="28"/>
      <c r="D126" s="28"/>
      <c r="E126" s="29"/>
      <c r="F126" s="29"/>
      <c r="G126" s="29"/>
      <c r="H126" s="29"/>
      <c r="I126" s="29"/>
      <c r="J126"/>
      <c r="K126" s="30"/>
      <c r="L126" s="30"/>
      <c r="M126" s="31"/>
      <c r="N126" s="31"/>
      <c r="O126" s="31"/>
      <c r="P126"/>
    </row>
    <row r="127" spans="1:16" ht="12">
      <c r="A127"/>
      <c r="B127"/>
      <c r="C127" s="28"/>
      <c r="D127" s="28"/>
      <c r="E127" s="29"/>
      <c r="F127" s="29"/>
      <c r="G127" s="29"/>
      <c r="H127" s="29"/>
      <c r="I127" s="29"/>
      <c r="J127"/>
      <c r="K127" s="30"/>
      <c r="L127" s="30"/>
      <c r="M127" s="31"/>
      <c r="N127" s="31"/>
      <c r="O127" s="31"/>
      <c r="P127"/>
    </row>
  </sheetData>
  <printOptions/>
  <pageMargins left="0.75" right="0.75" top="1" bottom="1" header="0.5" footer="0.5"/>
  <pageSetup fitToHeight="0" fitToWidth="1" horizontalDpi="300" verticalDpi="300" orientation="landscape" paperSize="9" scale="89"/>
  <headerFooter alignWithMargins="0">
    <oddHeader>&amp;LRailroad Tycoon 3 Locomotive List v1.06&amp;RPage &amp;P of &amp;N</oddHeader>
    <oddFooter>&amp;LBased on Railroad Tycoon 3 version 1.06, including the unofficial 1.06 patch.</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127"/>
  <sheetViews>
    <sheetView workbookViewId="0" topLeftCell="A12">
      <selection activeCell="A3" sqref="A3"/>
    </sheetView>
  </sheetViews>
  <sheetFormatPr defaultColWidth="11.421875" defaultRowHeight="12.75"/>
  <cols>
    <col min="1" max="1" width="18.421875" style="21" bestFit="1" customWidth="1"/>
    <col min="2" max="2" width="9.421875" style="21" bestFit="1" customWidth="1"/>
    <col min="3" max="3" width="10.140625" style="33" bestFit="1" customWidth="1"/>
    <col min="4" max="4" width="12.7109375" style="33" bestFit="1" customWidth="1"/>
    <col min="5" max="5" width="14.00390625" style="34" bestFit="1" customWidth="1"/>
    <col min="6" max="6" width="13.421875" style="35" bestFit="1" customWidth="1"/>
    <col min="7" max="7" width="13.28125" style="35" bestFit="1" customWidth="1"/>
    <col min="8" max="8" width="11.421875" style="35" bestFit="1" customWidth="1"/>
    <col min="9" max="9" width="7.28125" style="35" bestFit="1" customWidth="1"/>
    <col min="10" max="10" width="6.8515625" style="21" bestFit="1" customWidth="1"/>
    <col min="11" max="12" width="7.421875" style="36" bestFit="1" customWidth="1"/>
    <col min="13" max="13" width="3.421875" style="37" bestFit="1" customWidth="1"/>
    <col min="14" max="14" width="2.28125" style="37" bestFit="1" customWidth="1"/>
    <col min="15" max="15" width="2.8515625" style="37" bestFit="1" customWidth="1"/>
    <col min="16" max="16" width="14.00390625" style="35" bestFit="1" customWidth="1"/>
    <col min="17" max="16384" width="9.140625" style="21" customWidth="1"/>
  </cols>
  <sheetData>
    <row r="1" spans="1:16" s="7" customFormat="1" ht="33.75">
      <c r="A1" s="2" t="s">
        <v>54</v>
      </c>
      <c r="B1" s="2" t="s">
        <v>55</v>
      </c>
      <c r="C1" s="3" t="s">
        <v>56</v>
      </c>
      <c r="D1" s="3" t="s">
        <v>57</v>
      </c>
      <c r="E1" s="4" t="s">
        <v>58</v>
      </c>
      <c r="F1" s="4" t="s">
        <v>59</v>
      </c>
      <c r="G1" s="4" t="s">
        <v>60</v>
      </c>
      <c r="H1" s="4" t="s">
        <v>61</v>
      </c>
      <c r="I1" s="4" t="s">
        <v>62</v>
      </c>
      <c r="J1" s="5" t="s">
        <v>63</v>
      </c>
      <c r="K1" s="6" t="s">
        <v>64</v>
      </c>
      <c r="L1" s="6" t="s">
        <v>65</v>
      </c>
      <c r="M1" s="5" t="s">
        <v>66</v>
      </c>
      <c r="N1" s="5" t="s">
        <v>67</v>
      </c>
      <c r="O1" s="5" t="s">
        <v>68</v>
      </c>
      <c r="P1" s="1"/>
    </row>
    <row r="2" spans="1:16" s="14" customFormat="1" ht="12">
      <c r="A2" s="8" t="s">
        <v>69</v>
      </c>
      <c r="B2" s="9" t="s">
        <v>70</v>
      </c>
      <c r="C2" s="10">
        <v>10000</v>
      </c>
      <c r="D2" s="10">
        <v>6000</v>
      </c>
      <c r="E2" s="11" t="s">
        <v>71</v>
      </c>
      <c r="F2" s="11" t="s">
        <v>72</v>
      </c>
      <c r="G2" s="11" t="s">
        <v>73</v>
      </c>
      <c r="H2" s="11" t="s">
        <v>74</v>
      </c>
      <c r="I2" s="11" t="s">
        <v>75</v>
      </c>
      <c r="J2" s="8">
        <v>25</v>
      </c>
      <c r="K2" s="12">
        <v>10.100000381469727</v>
      </c>
      <c r="L2" s="12">
        <v>1.7000000476837158</v>
      </c>
      <c r="M2" s="13" t="s">
        <v>66</v>
      </c>
      <c r="N2" s="13" t="s">
        <v>67</v>
      </c>
      <c r="O2" s="13" t="s">
        <v>68</v>
      </c>
      <c r="P2"/>
    </row>
    <row r="3" spans="1:16" s="14" customFormat="1" ht="12">
      <c r="A3" s="15" t="s">
        <v>76</v>
      </c>
      <c r="B3" s="16" t="s">
        <v>77</v>
      </c>
      <c r="C3" s="17">
        <v>20000</v>
      </c>
      <c r="D3" s="17">
        <v>5000</v>
      </c>
      <c r="E3" s="18" t="s">
        <v>72</v>
      </c>
      <c r="F3" s="18" t="s">
        <v>72</v>
      </c>
      <c r="G3" s="18" t="s">
        <v>73</v>
      </c>
      <c r="H3" s="18" t="s">
        <v>74</v>
      </c>
      <c r="I3" s="18" t="s">
        <v>75</v>
      </c>
      <c r="J3" s="15">
        <v>31</v>
      </c>
      <c r="K3" s="19">
        <v>8</v>
      </c>
      <c r="L3" s="19">
        <v>1.2999999523162842</v>
      </c>
      <c r="M3" s="20" t="s">
        <v>53</v>
      </c>
      <c r="N3" s="20" t="s">
        <v>67</v>
      </c>
      <c r="O3" s="20" t="s">
        <v>53</v>
      </c>
      <c r="P3"/>
    </row>
    <row r="4" spans="1:16" s="14" customFormat="1" ht="12">
      <c r="A4" s="8" t="s">
        <v>78</v>
      </c>
      <c r="B4" s="9" t="s">
        <v>79</v>
      </c>
      <c r="C4" s="10">
        <v>40000</v>
      </c>
      <c r="D4" s="10">
        <v>8000</v>
      </c>
      <c r="E4" s="11" t="s">
        <v>73</v>
      </c>
      <c r="F4" s="11" t="s">
        <v>73</v>
      </c>
      <c r="G4" s="11" t="s">
        <v>80</v>
      </c>
      <c r="H4" s="11" t="s">
        <v>81</v>
      </c>
      <c r="I4" s="11" t="s">
        <v>75</v>
      </c>
      <c r="J4" s="8">
        <v>35</v>
      </c>
      <c r="K4" s="12">
        <v>15.300000190734863</v>
      </c>
      <c r="L4" s="12">
        <v>2.200000047683716</v>
      </c>
      <c r="M4" s="13" t="s">
        <v>66</v>
      </c>
      <c r="N4" s="13" t="s">
        <v>53</v>
      </c>
      <c r="O4" s="13" t="s">
        <v>68</v>
      </c>
      <c r="P4"/>
    </row>
    <row r="5" spans="1:16" s="14" customFormat="1" ht="12">
      <c r="A5" s="15" t="s">
        <v>82</v>
      </c>
      <c r="B5" s="16" t="s">
        <v>83</v>
      </c>
      <c r="C5" s="17">
        <v>70000</v>
      </c>
      <c r="D5" s="17">
        <v>11000</v>
      </c>
      <c r="E5" s="18" t="s">
        <v>84</v>
      </c>
      <c r="F5" s="18" t="s">
        <v>80</v>
      </c>
      <c r="G5" s="18" t="s">
        <v>72</v>
      </c>
      <c r="H5" s="18" t="s">
        <v>74</v>
      </c>
      <c r="I5" s="18" t="s">
        <v>75</v>
      </c>
      <c r="J5" s="15">
        <v>58</v>
      </c>
      <c r="K5" s="19">
        <v>26.100000381469727</v>
      </c>
      <c r="L5" s="19">
        <v>2.5999999046325684</v>
      </c>
      <c r="M5" s="20" t="s">
        <v>53</v>
      </c>
      <c r="N5" s="20" t="s">
        <v>67</v>
      </c>
      <c r="O5" s="20" t="s">
        <v>53</v>
      </c>
      <c r="P5"/>
    </row>
    <row r="6" spans="1:16" s="14" customFormat="1" ht="12">
      <c r="A6" s="8" t="s">
        <v>161</v>
      </c>
      <c r="B6" s="9" t="s">
        <v>162</v>
      </c>
      <c r="C6" s="10">
        <v>45000</v>
      </c>
      <c r="D6" s="10">
        <v>5000</v>
      </c>
      <c r="E6" s="11" t="s">
        <v>80</v>
      </c>
      <c r="F6" s="11" t="s">
        <v>73</v>
      </c>
      <c r="G6" s="11" t="s">
        <v>163</v>
      </c>
      <c r="H6" s="11" t="s">
        <v>164</v>
      </c>
      <c r="I6" s="11" t="s">
        <v>75</v>
      </c>
      <c r="J6" s="8">
        <v>40</v>
      </c>
      <c r="K6" s="12">
        <v>26</v>
      </c>
      <c r="L6" s="12">
        <v>3.200000047683716</v>
      </c>
      <c r="M6" s="13" t="s">
        <v>66</v>
      </c>
      <c r="N6" s="13" t="s">
        <v>53</v>
      </c>
      <c r="O6" s="13" t="s">
        <v>68</v>
      </c>
      <c r="P6"/>
    </row>
    <row r="7" spans="1:16" ht="12">
      <c r="A7" s="15" t="s">
        <v>165</v>
      </c>
      <c r="B7" s="16" t="s">
        <v>166</v>
      </c>
      <c r="C7" s="17">
        <v>60000</v>
      </c>
      <c r="D7" s="17">
        <v>8000</v>
      </c>
      <c r="E7" s="18" t="s">
        <v>80</v>
      </c>
      <c r="F7" s="18" t="s">
        <v>80</v>
      </c>
      <c r="G7" s="18" t="s">
        <v>73</v>
      </c>
      <c r="H7" s="18" t="s">
        <v>74</v>
      </c>
      <c r="I7" s="18" t="s">
        <v>75</v>
      </c>
      <c r="J7" s="15">
        <v>45</v>
      </c>
      <c r="K7" s="19">
        <v>13.199999809265137</v>
      </c>
      <c r="L7" s="19">
        <v>3</v>
      </c>
      <c r="M7" s="20" t="s">
        <v>53</v>
      </c>
      <c r="N7" s="20" t="s">
        <v>67</v>
      </c>
      <c r="O7" s="20" t="s">
        <v>53</v>
      </c>
      <c r="P7"/>
    </row>
    <row r="8" spans="1:16" ht="12">
      <c r="A8" s="8" t="s">
        <v>167</v>
      </c>
      <c r="B8" s="9" t="s">
        <v>168</v>
      </c>
      <c r="C8" s="10">
        <v>100000</v>
      </c>
      <c r="D8" s="10">
        <v>10000</v>
      </c>
      <c r="E8" s="11" t="s">
        <v>80</v>
      </c>
      <c r="F8" s="11" t="s">
        <v>169</v>
      </c>
      <c r="G8" s="11" t="s">
        <v>73</v>
      </c>
      <c r="H8" s="11" t="s">
        <v>81</v>
      </c>
      <c r="I8" s="11" t="s">
        <v>75</v>
      </c>
      <c r="J8" s="8">
        <v>65</v>
      </c>
      <c r="K8" s="12">
        <v>43.5</v>
      </c>
      <c r="L8" s="12">
        <v>2.299999952316284</v>
      </c>
      <c r="M8" s="13" t="s">
        <v>53</v>
      </c>
      <c r="N8" s="13" t="s">
        <v>67</v>
      </c>
      <c r="O8" s="13" t="s">
        <v>68</v>
      </c>
      <c r="P8"/>
    </row>
    <row r="9" spans="1:16" ht="12">
      <c r="A9" s="15" t="s">
        <v>170</v>
      </c>
      <c r="B9" s="16" t="s">
        <v>171</v>
      </c>
      <c r="C9" s="17">
        <v>40000</v>
      </c>
      <c r="D9" s="17">
        <v>7000</v>
      </c>
      <c r="E9" s="18" t="s">
        <v>73</v>
      </c>
      <c r="F9" s="18" t="s">
        <v>73</v>
      </c>
      <c r="G9" s="18" t="s">
        <v>80</v>
      </c>
      <c r="H9" s="18" t="s">
        <v>172</v>
      </c>
      <c r="I9" s="18" t="s">
        <v>75</v>
      </c>
      <c r="J9" s="15">
        <v>45</v>
      </c>
      <c r="K9" s="19">
        <v>38.79999923706055</v>
      </c>
      <c r="L9" s="19">
        <v>4</v>
      </c>
      <c r="M9" s="20" t="s">
        <v>66</v>
      </c>
      <c r="N9" s="20" t="s">
        <v>53</v>
      </c>
      <c r="O9" s="20" t="s">
        <v>53</v>
      </c>
      <c r="P9"/>
    </row>
    <row r="10" spans="1:16" ht="12">
      <c r="A10" s="8" t="s">
        <v>175</v>
      </c>
      <c r="B10" s="9" t="s">
        <v>176</v>
      </c>
      <c r="C10" s="10">
        <v>30000</v>
      </c>
      <c r="D10" s="10">
        <v>8000</v>
      </c>
      <c r="E10" s="11" t="s">
        <v>73</v>
      </c>
      <c r="F10" s="11" t="s">
        <v>80</v>
      </c>
      <c r="G10" s="11" t="s">
        <v>163</v>
      </c>
      <c r="H10" s="11" t="s">
        <v>164</v>
      </c>
      <c r="I10" s="11" t="s">
        <v>75</v>
      </c>
      <c r="J10" s="8">
        <v>18</v>
      </c>
      <c r="K10" s="12">
        <v>41.099998474121094</v>
      </c>
      <c r="L10" s="12">
        <v>35</v>
      </c>
      <c r="M10" s="13" t="s">
        <v>53</v>
      </c>
      <c r="N10" s="13" t="s">
        <v>67</v>
      </c>
      <c r="O10" s="13" t="s">
        <v>68</v>
      </c>
      <c r="P10"/>
    </row>
    <row r="11" spans="1:16" ht="12">
      <c r="A11" s="15" t="s">
        <v>177</v>
      </c>
      <c r="B11" s="16" t="s">
        <v>178</v>
      </c>
      <c r="C11" s="17">
        <v>120000</v>
      </c>
      <c r="D11" s="17">
        <v>9000</v>
      </c>
      <c r="E11" s="18" t="s">
        <v>80</v>
      </c>
      <c r="F11" s="18" t="s">
        <v>73</v>
      </c>
      <c r="G11" s="18" t="s">
        <v>169</v>
      </c>
      <c r="H11" s="18" t="s">
        <v>172</v>
      </c>
      <c r="I11" s="18" t="s">
        <v>75</v>
      </c>
      <c r="J11" s="15">
        <v>60</v>
      </c>
      <c r="K11" s="19">
        <v>91</v>
      </c>
      <c r="L11" s="19">
        <v>5</v>
      </c>
      <c r="M11" s="20" t="s">
        <v>66</v>
      </c>
      <c r="N11" s="20" t="s">
        <v>53</v>
      </c>
      <c r="O11" s="20" t="s">
        <v>68</v>
      </c>
      <c r="P11"/>
    </row>
    <row r="12" spans="1:16" ht="12">
      <c r="A12" s="8" t="s">
        <v>179</v>
      </c>
      <c r="B12" s="9" t="s">
        <v>180</v>
      </c>
      <c r="C12" s="10">
        <v>140000</v>
      </c>
      <c r="D12" s="10">
        <v>8000</v>
      </c>
      <c r="E12" s="11" t="s">
        <v>80</v>
      </c>
      <c r="F12" s="11" t="s">
        <v>163</v>
      </c>
      <c r="G12" s="11" t="s">
        <v>80</v>
      </c>
      <c r="H12" s="11" t="s">
        <v>74</v>
      </c>
      <c r="I12" s="11" t="s">
        <v>75</v>
      </c>
      <c r="J12" s="8">
        <v>75</v>
      </c>
      <c r="K12" s="12">
        <v>50</v>
      </c>
      <c r="L12" s="12">
        <v>2</v>
      </c>
      <c r="M12" s="13" t="s">
        <v>53</v>
      </c>
      <c r="N12" s="13" t="s">
        <v>67</v>
      </c>
      <c r="O12" s="13" t="s">
        <v>68</v>
      </c>
      <c r="P12"/>
    </row>
    <row r="13" spans="1:16" ht="12">
      <c r="A13" s="15" t="s">
        <v>181</v>
      </c>
      <c r="B13" s="16" t="s">
        <v>182</v>
      </c>
      <c r="C13" s="17">
        <v>100000</v>
      </c>
      <c r="D13" s="17">
        <v>9000</v>
      </c>
      <c r="E13" s="18" t="s">
        <v>169</v>
      </c>
      <c r="F13" s="18" t="s">
        <v>169</v>
      </c>
      <c r="G13" s="18" t="s">
        <v>169</v>
      </c>
      <c r="H13" s="18" t="s">
        <v>81</v>
      </c>
      <c r="I13" s="18" t="s">
        <v>75</v>
      </c>
      <c r="J13" s="15">
        <v>50</v>
      </c>
      <c r="K13" s="19">
        <v>55</v>
      </c>
      <c r="L13" s="19">
        <v>5</v>
      </c>
      <c r="M13" s="20" t="s">
        <v>66</v>
      </c>
      <c r="N13" s="20" t="s">
        <v>67</v>
      </c>
      <c r="O13" s="20" t="s">
        <v>53</v>
      </c>
      <c r="P13"/>
    </row>
    <row r="14" spans="1:16" ht="12">
      <c r="A14" s="8" t="s">
        <v>183</v>
      </c>
      <c r="B14" s="9" t="s">
        <v>184</v>
      </c>
      <c r="C14" s="10">
        <v>40000</v>
      </c>
      <c r="D14" s="10">
        <v>15000</v>
      </c>
      <c r="E14" s="11" t="s">
        <v>73</v>
      </c>
      <c r="F14" s="11" t="s">
        <v>169</v>
      </c>
      <c r="G14" s="11" t="s">
        <v>185</v>
      </c>
      <c r="H14" s="11" t="s">
        <v>172</v>
      </c>
      <c r="I14" s="11" t="s">
        <v>75</v>
      </c>
      <c r="J14" s="8">
        <v>23</v>
      </c>
      <c r="K14" s="12">
        <v>49.79999923706055</v>
      </c>
      <c r="L14" s="12">
        <v>30</v>
      </c>
      <c r="M14" s="13" t="s">
        <v>66</v>
      </c>
      <c r="N14" s="13" t="s">
        <v>53</v>
      </c>
      <c r="O14" s="13" t="s">
        <v>68</v>
      </c>
      <c r="P14"/>
    </row>
    <row r="15" spans="1:16" ht="12">
      <c r="A15" s="15" t="s">
        <v>192</v>
      </c>
      <c r="B15" s="16" t="s">
        <v>193</v>
      </c>
      <c r="C15" s="17">
        <v>120000</v>
      </c>
      <c r="D15" s="17">
        <v>11000</v>
      </c>
      <c r="E15" s="18" t="s">
        <v>169</v>
      </c>
      <c r="F15" s="18" t="s">
        <v>169</v>
      </c>
      <c r="G15" s="18" t="s">
        <v>185</v>
      </c>
      <c r="H15" s="18" t="s">
        <v>172</v>
      </c>
      <c r="I15" s="18" t="s">
        <v>75</v>
      </c>
      <c r="J15" s="15">
        <v>72</v>
      </c>
      <c r="K15" s="19">
        <v>49.79999923706055</v>
      </c>
      <c r="L15" s="19">
        <v>4.599999904632568</v>
      </c>
      <c r="M15" s="20" t="s">
        <v>53</v>
      </c>
      <c r="N15" s="20" t="s">
        <v>67</v>
      </c>
      <c r="O15" s="20" t="s">
        <v>53</v>
      </c>
      <c r="P15"/>
    </row>
    <row r="16" spans="1:16" ht="12">
      <c r="A16" s="8" t="s">
        <v>194</v>
      </c>
      <c r="B16" s="9" t="s">
        <v>103</v>
      </c>
      <c r="C16" s="10">
        <v>180000</v>
      </c>
      <c r="D16" s="10">
        <v>6000</v>
      </c>
      <c r="E16" s="11" t="s">
        <v>163</v>
      </c>
      <c r="F16" s="11" t="s">
        <v>163</v>
      </c>
      <c r="G16" s="11" t="s">
        <v>169</v>
      </c>
      <c r="H16" s="11" t="s">
        <v>172</v>
      </c>
      <c r="I16" s="11" t="s">
        <v>75</v>
      </c>
      <c r="J16" s="8">
        <v>102</v>
      </c>
      <c r="K16" s="12">
        <v>44.29999923706055</v>
      </c>
      <c r="L16" s="12">
        <v>2.799999952316284</v>
      </c>
      <c r="M16" s="13" t="s">
        <v>66</v>
      </c>
      <c r="N16" s="13" t="s">
        <v>53</v>
      </c>
      <c r="O16" s="13" t="s">
        <v>53</v>
      </c>
      <c r="P16"/>
    </row>
    <row r="17" spans="1:16" ht="12">
      <c r="A17" s="15" t="s">
        <v>104</v>
      </c>
      <c r="B17" s="16" t="s">
        <v>105</v>
      </c>
      <c r="C17" s="17">
        <v>80000</v>
      </c>
      <c r="D17" s="17">
        <v>7000</v>
      </c>
      <c r="E17" s="18" t="s">
        <v>106</v>
      </c>
      <c r="F17" s="18" t="s">
        <v>73</v>
      </c>
      <c r="G17" s="18" t="s">
        <v>169</v>
      </c>
      <c r="H17" s="18" t="s">
        <v>164</v>
      </c>
      <c r="I17" s="18" t="s">
        <v>75</v>
      </c>
      <c r="J17" s="15">
        <v>60</v>
      </c>
      <c r="K17" s="19">
        <v>30</v>
      </c>
      <c r="L17" s="19">
        <v>5</v>
      </c>
      <c r="M17" s="20" t="s">
        <v>66</v>
      </c>
      <c r="N17" s="20" t="s">
        <v>53</v>
      </c>
      <c r="O17" s="20" t="s">
        <v>53</v>
      </c>
      <c r="P17"/>
    </row>
    <row r="18" spans="1:16" ht="12">
      <c r="A18" s="8" t="s">
        <v>107</v>
      </c>
      <c r="B18" s="9" t="s">
        <v>90</v>
      </c>
      <c r="C18" s="10">
        <v>120000</v>
      </c>
      <c r="D18" s="10">
        <v>8000</v>
      </c>
      <c r="E18" s="11" t="s">
        <v>163</v>
      </c>
      <c r="F18" s="11" t="s">
        <v>73</v>
      </c>
      <c r="G18" s="11" t="s">
        <v>106</v>
      </c>
      <c r="H18" s="11" t="s">
        <v>172</v>
      </c>
      <c r="I18" s="11" t="s">
        <v>75</v>
      </c>
      <c r="J18" s="8">
        <v>62</v>
      </c>
      <c r="K18" s="12">
        <v>65</v>
      </c>
      <c r="L18" s="12">
        <v>9</v>
      </c>
      <c r="M18" s="13" t="s">
        <v>53</v>
      </c>
      <c r="N18" s="13" t="s">
        <v>67</v>
      </c>
      <c r="O18" s="13" t="s">
        <v>53</v>
      </c>
      <c r="P18"/>
    </row>
    <row r="19" spans="1:16" ht="12">
      <c r="A19" s="15" t="s">
        <v>109</v>
      </c>
      <c r="B19" s="16" t="s">
        <v>110</v>
      </c>
      <c r="C19" s="17">
        <v>50000</v>
      </c>
      <c r="D19" s="17">
        <v>7000</v>
      </c>
      <c r="E19" s="18" t="s">
        <v>185</v>
      </c>
      <c r="F19" s="18" t="s">
        <v>73</v>
      </c>
      <c r="G19" s="18" t="s">
        <v>163</v>
      </c>
      <c r="H19" s="18" t="s">
        <v>164</v>
      </c>
      <c r="I19" s="18" t="s">
        <v>111</v>
      </c>
      <c r="J19" s="15">
        <v>70</v>
      </c>
      <c r="K19" s="19">
        <v>71</v>
      </c>
      <c r="L19" s="19">
        <v>7</v>
      </c>
      <c r="M19" s="20" t="s">
        <v>66</v>
      </c>
      <c r="N19" s="20" t="s">
        <v>67</v>
      </c>
      <c r="O19" s="20" t="s">
        <v>68</v>
      </c>
      <c r="P19"/>
    </row>
    <row r="20" spans="1:16" ht="12">
      <c r="A20" s="8" t="s">
        <v>112</v>
      </c>
      <c r="B20" s="9" t="s">
        <v>113</v>
      </c>
      <c r="C20" s="10">
        <v>130000</v>
      </c>
      <c r="D20" s="10">
        <v>11000</v>
      </c>
      <c r="E20" s="11" t="s">
        <v>169</v>
      </c>
      <c r="F20" s="11" t="s">
        <v>169</v>
      </c>
      <c r="G20" s="11" t="s">
        <v>169</v>
      </c>
      <c r="H20" s="11" t="s">
        <v>172</v>
      </c>
      <c r="I20" s="11" t="s">
        <v>75</v>
      </c>
      <c r="J20" s="8">
        <v>81</v>
      </c>
      <c r="K20" s="12">
        <v>99.5999984741211</v>
      </c>
      <c r="L20" s="12">
        <v>8</v>
      </c>
      <c r="M20" s="13" t="s">
        <v>53</v>
      </c>
      <c r="N20" s="13" t="s">
        <v>67</v>
      </c>
      <c r="O20" s="13" t="s">
        <v>53</v>
      </c>
      <c r="P20"/>
    </row>
    <row r="21" spans="1:16" ht="12">
      <c r="A21" s="15" t="s">
        <v>116</v>
      </c>
      <c r="B21" s="16" t="s">
        <v>117</v>
      </c>
      <c r="C21" s="17">
        <v>90000</v>
      </c>
      <c r="D21" s="17">
        <v>18000</v>
      </c>
      <c r="E21" s="18" t="s">
        <v>80</v>
      </c>
      <c r="F21" s="18" t="s">
        <v>118</v>
      </c>
      <c r="G21" s="18" t="s">
        <v>169</v>
      </c>
      <c r="H21" s="18" t="s">
        <v>81</v>
      </c>
      <c r="I21" s="18" t="s">
        <v>75</v>
      </c>
      <c r="J21" s="15">
        <v>75</v>
      </c>
      <c r="K21" s="19">
        <v>95</v>
      </c>
      <c r="L21" s="19">
        <v>4.5</v>
      </c>
      <c r="M21" s="20" t="s">
        <v>66</v>
      </c>
      <c r="N21" s="20" t="s">
        <v>53</v>
      </c>
      <c r="O21" s="20" t="s">
        <v>68</v>
      </c>
      <c r="P21"/>
    </row>
    <row r="22" spans="1:16" ht="12">
      <c r="A22" s="8" t="s">
        <v>123</v>
      </c>
      <c r="B22" s="9" t="s">
        <v>124</v>
      </c>
      <c r="C22" s="10">
        <v>60000</v>
      </c>
      <c r="D22" s="10">
        <v>17000</v>
      </c>
      <c r="E22" s="11" t="s">
        <v>185</v>
      </c>
      <c r="F22" s="11" t="s">
        <v>73</v>
      </c>
      <c r="G22" s="11" t="s">
        <v>125</v>
      </c>
      <c r="H22" s="11" t="s">
        <v>172</v>
      </c>
      <c r="I22" s="11" t="s">
        <v>111</v>
      </c>
      <c r="J22" s="8">
        <v>47</v>
      </c>
      <c r="K22" s="12">
        <v>100</v>
      </c>
      <c r="L22" s="12">
        <v>7.800000190734863</v>
      </c>
      <c r="M22" s="13" t="s">
        <v>53</v>
      </c>
      <c r="N22" s="13" t="s">
        <v>67</v>
      </c>
      <c r="O22" s="13" t="s">
        <v>68</v>
      </c>
      <c r="P22"/>
    </row>
    <row r="23" spans="1:16" ht="12">
      <c r="A23" s="15" t="s">
        <v>126</v>
      </c>
      <c r="B23" s="16" t="s">
        <v>127</v>
      </c>
      <c r="C23" s="17">
        <v>120000</v>
      </c>
      <c r="D23" s="17">
        <v>21000</v>
      </c>
      <c r="E23" s="18" t="s">
        <v>80</v>
      </c>
      <c r="F23" s="18" t="s">
        <v>169</v>
      </c>
      <c r="G23" s="18" t="s">
        <v>80</v>
      </c>
      <c r="H23" s="18" t="s">
        <v>81</v>
      </c>
      <c r="I23" s="18" t="s">
        <v>75</v>
      </c>
      <c r="J23" s="15">
        <v>95</v>
      </c>
      <c r="K23" s="19">
        <v>99.5999984741211</v>
      </c>
      <c r="L23" s="19">
        <v>7.300000190734863</v>
      </c>
      <c r="M23" s="20" t="s">
        <v>66</v>
      </c>
      <c r="N23" s="20" t="s">
        <v>53</v>
      </c>
      <c r="O23" s="20" t="s">
        <v>53</v>
      </c>
      <c r="P23"/>
    </row>
    <row r="24" spans="1:16" ht="12">
      <c r="A24" s="8" t="s">
        <v>128</v>
      </c>
      <c r="B24" s="9" t="s">
        <v>129</v>
      </c>
      <c r="C24" s="10">
        <v>170000</v>
      </c>
      <c r="D24" s="10">
        <v>16000</v>
      </c>
      <c r="E24" s="11" t="s">
        <v>169</v>
      </c>
      <c r="F24" s="11" t="s">
        <v>169</v>
      </c>
      <c r="G24" s="11" t="s">
        <v>185</v>
      </c>
      <c r="H24" s="11" t="s">
        <v>81</v>
      </c>
      <c r="I24" s="11" t="s">
        <v>75</v>
      </c>
      <c r="J24" s="8">
        <v>55</v>
      </c>
      <c r="K24" s="12">
        <v>160</v>
      </c>
      <c r="L24" s="12">
        <v>17</v>
      </c>
      <c r="M24" s="13" t="s">
        <v>66</v>
      </c>
      <c r="N24" s="13" t="s">
        <v>53</v>
      </c>
      <c r="O24" s="13" t="s">
        <v>53</v>
      </c>
      <c r="P24"/>
    </row>
    <row r="25" spans="1:16" ht="12">
      <c r="A25" s="15" t="s">
        <v>130</v>
      </c>
      <c r="B25" s="16" t="s">
        <v>131</v>
      </c>
      <c r="C25" s="17">
        <v>130000</v>
      </c>
      <c r="D25" s="17">
        <v>25000</v>
      </c>
      <c r="E25" s="18" t="s">
        <v>185</v>
      </c>
      <c r="F25" s="18" t="s">
        <v>80</v>
      </c>
      <c r="G25" s="18" t="s">
        <v>163</v>
      </c>
      <c r="H25" s="18" t="s">
        <v>164</v>
      </c>
      <c r="I25" s="18" t="s">
        <v>111</v>
      </c>
      <c r="J25" s="15">
        <v>70</v>
      </c>
      <c r="K25" s="19">
        <v>107.30000305175781</v>
      </c>
      <c r="L25" s="19">
        <v>14.699999809265137</v>
      </c>
      <c r="M25" s="20" t="s">
        <v>66</v>
      </c>
      <c r="N25" s="20" t="s">
        <v>67</v>
      </c>
      <c r="O25" s="20" t="s">
        <v>68</v>
      </c>
      <c r="P25"/>
    </row>
    <row r="26" spans="1:16" ht="12">
      <c r="A26" s="8" t="s">
        <v>236</v>
      </c>
      <c r="B26" s="9" t="s">
        <v>237</v>
      </c>
      <c r="C26" s="10">
        <v>150000</v>
      </c>
      <c r="D26" s="10">
        <v>10000</v>
      </c>
      <c r="E26" s="11" t="s">
        <v>185</v>
      </c>
      <c r="F26" s="11" t="s">
        <v>73</v>
      </c>
      <c r="G26" s="11" t="s">
        <v>106</v>
      </c>
      <c r="H26" s="11" t="s">
        <v>164</v>
      </c>
      <c r="I26" s="11" t="s">
        <v>111</v>
      </c>
      <c r="J26" s="8">
        <v>40</v>
      </c>
      <c r="K26" s="12">
        <v>132.8000030517578</v>
      </c>
      <c r="L26" s="12">
        <v>21</v>
      </c>
      <c r="M26" s="13" t="s">
        <v>53</v>
      </c>
      <c r="N26" s="13" t="s">
        <v>67</v>
      </c>
      <c r="O26" s="13" t="s">
        <v>68</v>
      </c>
      <c r="P26"/>
    </row>
    <row r="27" spans="1:16" ht="12">
      <c r="A27" s="15" t="s">
        <v>238</v>
      </c>
      <c r="B27" s="16" t="s">
        <v>239</v>
      </c>
      <c r="C27" s="17">
        <v>230000</v>
      </c>
      <c r="D27" s="17">
        <v>23000</v>
      </c>
      <c r="E27" s="18" t="s">
        <v>169</v>
      </c>
      <c r="F27" s="18" t="s">
        <v>169</v>
      </c>
      <c r="G27" s="18" t="s">
        <v>185</v>
      </c>
      <c r="H27" s="18" t="s">
        <v>74</v>
      </c>
      <c r="I27" s="18" t="s">
        <v>75</v>
      </c>
      <c r="J27" s="15">
        <v>67</v>
      </c>
      <c r="K27" s="19">
        <v>121.30000305175781</v>
      </c>
      <c r="L27" s="19">
        <v>23</v>
      </c>
      <c r="M27" s="20" t="s">
        <v>66</v>
      </c>
      <c r="N27" s="20" t="s">
        <v>53</v>
      </c>
      <c r="O27" s="20" t="s">
        <v>53</v>
      </c>
      <c r="P27"/>
    </row>
    <row r="28" spans="1:16" ht="12">
      <c r="A28" s="8" t="s">
        <v>240</v>
      </c>
      <c r="B28" s="9" t="s">
        <v>241</v>
      </c>
      <c r="C28" s="10">
        <v>260000</v>
      </c>
      <c r="D28" s="10">
        <v>18000</v>
      </c>
      <c r="E28" s="11" t="s">
        <v>185</v>
      </c>
      <c r="F28" s="11" t="s">
        <v>118</v>
      </c>
      <c r="G28" s="11" t="s">
        <v>106</v>
      </c>
      <c r="H28" s="11" t="s">
        <v>172</v>
      </c>
      <c r="I28" s="11" t="s">
        <v>111</v>
      </c>
      <c r="J28" s="8">
        <v>93</v>
      </c>
      <c r="K28" s="12">
        <v>82</v>
      </c>
      <c r="L28" s="12">
        <v>9</v>
      </c>
      <c r="M28" s="13" t="s">
        <v>53</v>
      </c>
      <c r="N28" s="13" t="s">
        <v>67</v>
      </c>
      <c r="O28" s="13" t="s">
        <v>53</v>
      </c>
      <c r="P28"/>
    </row>
    <row r="29" spans="1:16" ht="12">
      <c r="A29" s="15" t="s">
        <v>242</v>
      </c>
      <c r="B29" s="16" t="s">
        <v>243</v>
      </c>
      <c r="C29" s="17">
        <v>200000</v>
      </c>
      <c r="D29" s="17">
        <v>10000</v>
      </c>
      <c r="E29" s="18" t="s">
        <v>185</v>
      </c>
      <c r="F29" s="18" t="s">
        <v>118</v>
      </c>
      <c r="G29" s="18" t="s">
        <v>169</v>
      </c>
      <c r="H29" s="18" t="s">
        <v>74</v>
      </c>
      <c r="I29" s="18" t="s">
        <v>244</v>
      </c>
      <c r="J29" s="15">
        <v>90</v>
      </c>
      <c r="K29" s="19">
        <v>110</v>
      </c>
      <c r="L29" s="19">
        <v>6</v>
      </c>
      <c r="M29" s="20" t="s">
        <v>66</v>
      </c>
      <c r="N29" s="20" t="s">
        <v>53</v>
      </c>
      <c r="O29" s="20" t="s">
        <v>53</v>
      </c>
      <c r="P29"/>
    </row>
    <row r="30" spans="1:16" ht="12">
      <c r="A30" s="8" t="s">
        <v>247</v>
      </c>
      <c r="B30" s="9" t="s">
        <v>248</v>
      </c>
      <c r="C30" s="10">
        <v>190000</v>
      </c>
      <c r="D30" s="10">
        <v>21000</v>
      </c>
      <c r="E30" s="11" t="s">
        <v>169</v>
      </c>
      <c r="F30" s="11" t="s">
        <v>163</v>
      </c>
      <c r="G30" s="11" t="s">
        <v>185</v>
      </c>
      <c r="H30" s="11" t="s">
        <v>81</v>
      </c>
      <c r="I30" s="11" t="s">
        <v>75</v>
      </c>
      <c r="J30" s="8">
        <v>93</v>
      </c>
      <c r="K30" s="12">
        <v>100</v>
      </c>
      <c r="L30" s="12">
        <v>7</v>
      </c>
      <c r="M30" s="13" t="s">
        <v>53</v>
      </c>
      <c r="N30" s="13" t="s">
        <v>67</v>
      </c>
      <c r="O30" s="13" t="s">
        <v>68</v>
      </c>
      <c r="P30"/>
    </row>
    <row r="31" spans="1:16" ht="12">
      <c r="A31" s="15" t="s">
        <v>249</v>
      </c>
      <c r="B31" s="16" t="s">
        <v>250</v>
      </c>
      <c r="C31" s="17">
        <v>300000</v>
      </c>
      <c r="D31" s="17">
        <v>19000</v>
      </c>
      <c r="E31" s="18" t="s">
        <v>169</v>
      </c>
      <c r="F31" s="18" t="s">
        <v>251</v>
      </c>
      <c r="G31" s="18" t="s">
        <v>169</v>
      </c>
      <c r="H31" s="18" t="s">
        <v>74</v>
      </c>
      <c r="I31" s="18" t="s">
        <v>75</v>
      </c>
      <c r="J31" s="15">
        <v>126</v>
      </c>
      <c r="K31" s="19">
        <v>121.30000305175781</v>
      </c>
      <c r="L31" s="19">
        <v>4.900000095367432</v>
      </c>
      <c r="M31" s="20" t="s">
        <v>53</v>
      </c>
      <c r="N31" s="20" t="s">
        <v>67</v>
      </c>
      <c r="O31" s="20" t="s">
        <v>53</v>
      </c>
      <c r="P31"/>
    </row>
    <row r="32" spans="1:16" ht="12">
      <c r="A32" s="8" t="s">
        <v>252</v>
      </c>
      <c r="B32" s="9" t="s">
        <v>253</v>
      </c>
      <c r="C32" s="10">
        <v>310000</v>
      </c>
      <c r="D32" s="10">
        <v>22000</v>
      </c>
      <c r="E32" s="11" t="s">
        <v>106</v>
      </c>
      <c r="F32" s="11" t="s">
        <v>118</v>
      </c>
      <c r="G32" s="11" t="s">
        <v>125</v>
      </c>
      <c r="H32" s="11" t="s">
        <v>172</v>
      </c>
      <c r="I32" s="11" t="s">
        <v>111</v>
      </c>
      <c r="J32" s="8">
        <v>100</v>
      </c>
      <c r="K32" s="12">
        <v>121.0999984741211</v>
      </c>
      <c r="L32" s="12">
        <v>6.199999809265137</v>
      </c>
      <c r="M32" s="13" t="s">
        <v>66</v>
      </c>
      <c r="N32" s="13" t="s">
        <v>53</v>
      </c>
      <c r="O32" s="13" t="s">
        <v>53</v>
      </c>
      <c r="P32"/>
    </row>
    <row r="33" spans="1:16" ht="12">
      <c r="A33" s="15" t="s">
        <v>254</v>
      </c>
      <c r="B33" s="16" t="s">
        <v>255</v>
      </c>
      <c r="C33" s="17">
        <v>160000</v>
      </c>
      <c r="D33" s="17">
        <v>10000</v>
      </c>
      <c r="E33" s="18" t="s">
        <v>185</v>
      </c>
      <c r="F33" s="18" t="s">
        <v>163</v>
      </c>
      <c r="G33" s="18" t="s">
        <v>106</v>
      </c>
      <c r="H33" s="18" t="s">
        <v>81</v>
      </c>
      <c r="I33" s="18" t="s">
        <v>111</v>
      </c>
      <c r="J33" s="15">
        <v>93</v>
      </c>
      <c r="K33" s="19">
        <v>120</v>
      </c>
      <c r="L33" s="19">
        <v>15</v>
      </c>
      <c r="M33" s="20" t="s">
        <v>53</v>
      </c>
      <c r="N33" s="20" t="s">
        <v>67</v>
      </c>
      <c r="O33" s="20" t="s">
        <v>68</v>
      </c>
      <c r="P33"/>
    </row>
    <row r="34" spans="1:16" ht="12">
      <c r="A34" s="8" t="s">
        <v>261</v>
      </c>
      <c r="B34" s="9" t="s">
        <v>91</v>
      </c>
      <c r="C34" s="10">
        <v>250000</v>
      </c>
      <c r="D34" s="10">
        <v>16000</v>
      </c>
      <c r="E34" s="11" t="s">
        <v>163</v>
      </c>
      <c r="F34" s="11" t="s">
        <v>80</v>
      </c>
      <c r="G34" s="11" t="s">
        <v>185</v>
      </c>
      <c r="H34" s="11" t="s">
        <v>81</v>
      </c>
      <c r="I34" s="11" t="s">
        <v>244</v>
      </c>
      <c r="J34" s="8">
        <v>85</v>
      </c>
      <c r="K34" s="12">
        <v>125.4000015258789</v>
      </c>
      <c r="L34" s="12">
        <v>9</v>
      </c>
      <c r="M34" s="13" t="s">
        <v>66</v>
      </c>
      <c r="N34" s="13" t="s">
        <v>53</v>
      </c>
      <c r="O34" s="13" t="s">
        <v>53</v>
      </c>
      <c r="P34"/>
    </row>
    <row r="35" spans="1:16" ht="12">
      <c r="A35" s="15" t="s">
        <v>263</v>
      </c>
      <c r="B35" s="16" t="s">
        <v>264</v>
      </c>
      <c r="C35" s="17">
        <v>200000</v>
      </c>
      <c r="D35" s="17">
        <v>24000</v>
      </c>
      <c r="E35" s="18" t="s">
        <v>163</v>
      </c>
      <c r="F35" s="18" t="s">
        <v>163</v>
      </c>
      <c r="G35" s="18" t="s">
        <v>80</v>
      </c>
      <c r="H35" s="18" t="s">
        <v>74</v>
      </c>
      <c r="I35" s="18" t="s">
        <v>75</v>
      </c>
      <c r="J35" s="15">
        <v>104</v>
      </c>
      <c r="K35" s="19">
        <v>120</v>
      </c>
      <c r="L35" s="19">
        <v>5.800000190734863</v>
      </c>
      <c r="M35" s="20" t="s">
        <v>53</v>
      </c>
      <c r="N35" s="20" t="s">
        <v>53</v>
      </c>
      <c r="O35" s="20" t="s">
        <v>53</v>
      </c>
      <c r="P35"/>
    </row>
    <row r="36" spans="1:16" ht="12">
      <c r="A36" s="8" t="s">
        <v>267</v>
      </c>
      <c r="B36" s="9" t="s">
        <v>268</v>
      </c>
      <c r="C36" s="10">
        <v>100000</v>
      </c>
      <c r="D36" s="10">
        <v>14000</v>
      </c>
      <c r="E36" s="11" t="s">
        <v>163</v>
      </c>
      <c r="F36" s="11" t="s">
        <v>80</v>
      </c>
      <c r="G36" s="11" t="s">
        <v>163</v>
      </c>
      <c r="H36" s="11" t="s">
        <v>172</v>
      </c>
      <c r="I36" s="11" t="s">
        <v>75</v>
      </c>
      <c r="J36" s="8">
        <v>50</v>
      </c>
      <c r="K36" s="12">
        <v>132.8000030517578</v>
      </c>
      <c r="L36" s="12">
        <v>16</v>
      </c>
      <c r="M36" s="13" t="s">
        <v>53</v>
      </c>
      <c r="N36" s="13" t="s">
        <v>67</v>
      </c>
      <c r="O36" s="13" t="s">
        <v>53</v>
      </c>
      <c r="P36"/>
    </row>
    <row r="37" spans="1:16" ht="12">
      <c r="A37" s="15" t="s">
        <v>257</v>
      </c>
      <c r="B37" s="16" t="s">
        <v>92</v>
      </c>
      <c r="C37" s="17">
        <v>350000</v>
      </c>
      <c r="D37" s="17">
        <v>26000</v>
      </c>
      <c r="E37" s="18" t="s">
        <v>169</v>
      </c>
      <c r="F37" s="18" t="s">
        <v>169</v>
      </c>
      <c r="G37" s="18" t="s">
        <v>185</v>
      </c>
      <c r="H37" s="18" t="s">
        <v>172</v>
      </c>
      <c r="I37" s="18" t="s">
        <v>75</v>
      </c>
      <c r="J37" s="15">
        <v>60</v>
      </c>
      <c r="K37" s="19">
        <v>532.7999877929688</v>
      </c>
      <c r="L37" s="19">
        <v>40</v>
      </c>
      <c r="M37" s="20" t="s">
        <v>66</v>
      </c>
      <c r="N37" s="20" t="s">
        <v>53</v>
      </c>
      <c r="O37" s="20" t="s">
        <v>53</v>
      </c>
      <c r="P37"/>
    </row>
    <row r="38" spans="1:16" ht="12">
      <c r="A38" s="8" t="s">
        <v>13</v>
      </c>
      <c r="B38" s="9" t="s">
        <v>14</v>
      </c>
      <c r="C38" s="10">
        <v>180000</v>
      </c>
      <c r="D38" s="10">
        <v>16000</v>
      </c>
      <c r="E38" s="11" t="s">
        <v>163</v>
      </c>
      <c r="F38" s="11" t="s">
        <v>169</v>
      </c>
      <c r="G38" s="11" t="s">
        <v>169</v>
      </c>
      <c r="H38" s="11" t="s">
        <v>81</v>
      </c>
      <c r="I38" s="11" t="s">
        <v>75</v>
      </c>
      <c r="J38" s="8">
        <v>82</v>
      </c>
      <c r="K38" s="12">
        <v>125</v>
      </c>
      <c r="L38" s="12">
        <v>14</v>
      </c>
      <c r="M38" s="13" t="s">
        <v>66</v>
      </c>
      <c r="N38" s="13" t="s">
        <v>67</v>
      </c>
      <c r="O38" s="13" t="s">
        <v>53</v>
      </c>
      <c r="P38"/>
    </row>
    <row r="39" spans="1:16" ht="12">
      <c r="A39" s="15" t="s">
        <v>265</v>
      </c>
      <c r="B39" s="16" t="s">
        <v>93</v>
      </c>
      <c r="C39" s="17">
        <v>400000</v>
      </c>
      <c r="D39" s="17">
        <v>27000</v>
      </c>
      <c r="E39" s="18" t="s">
        <v>169</v>
      </c>
      <c r="F39" s="18" t="s">
        <v>169</v>
      </c>
      <c r="G39" s="18" t="s">
        <v>169</v>
      </c>
      <c r="H39" s="18" t="s">
        <v>164</v>
      </c>
      <c r="I39" s="18" t="s">
        <v>75</v>
      </c>
      <c r="J39" s="15">
        <v>70</v>
      </c>
      <c r="K39" s="19">
        <v>535</v>
      </c>
      <c r="L39" s="19">
        <v>45</v>
      </c>
      <c r="M39" s="20" t="s">
        <v>66</v>
      </c>
      <c r="N39" s="20" t="s">
        <v>53</v>
      </c>
      <c r="O39" s="20" t="s">
        <v>53</v>
      </c>
      <c r="P39"/>
    </row>
    <row r="40" spans="1:16" ht="12">
      <c r="A40" s="8" t="s">
        <v>33</v>
      </c>
      <c r="B40" s="9" t="s">
        <v>94</v>
      </c>
      <c r="C40" s="10">
        <v>350000</v>
      </c>
      <c r="D40" s="10">
        <v>9000</v>
      </c>
      <c r="E40" s="11" t="s">
        <v>125</v>
      </c>
      <c r="F40" s="11" t="s">
        <v>169</v>
      </c>
      <c r="G40" s="11" t="s">
        <v>185</v>
      </c>
      <c r="H40" s="11" t="s">
        <v>172</v>
      </c>
      <c r="I40" s="11" t="s">
        <v>111</v>
      </c>
      <c r="J40" s="8">
        <v>75</v>
      </c>
      <c r="K40" s="12">
        <v>125</v>
      </c>
      <c r="L40" s="12">
        <v>14</v>
      </c>
      <c r="M40" s="13" t="s">
        <v>53</v>
      </c>
      <c r="N40" s="13" t="s">
        <v>53</v>
      </c>
      <c r="O40" s="13" t="s">
        <v>68</v>
      </c>
      <c r="P40"/>
    </row>
    <row r="41" spans="1:16" ht="12">
      <c r="A41" s="15" t="s">
        <v>15</v>
      </c>
      <c r="B41" s="16" t="s">
        <v>16</v>
      </c>
      <c r="C41" s="17">
        <v>300000</v>
      </c>
      <c r="D41" s="17">
        <v>20000</v>
      </c>
      <c r="E41" s="18" t="s">
        <v>169</v>
      </c>
      <c r="F41" s="18" t="s">
        <v>163</v>
      </c>
      <c r="G41" s="18" t="s">
        <v>169</v>
      </c>
      <c r="H41" s="18" t="s">
        <v>172</v>
      </c>
      <c r="I41" s="18" t="s">
        <v>75</v>
      </c>
      <c r="J41" s="15">
        <v>95</v>
      </c>
      <c r="K41" s="19">
        <v>175</v>
      </c>
      <c r="L41" s="19">
        <v>22</v>
      </c>
      <c r="M41" s="20" t="s">
        <v>53</v>
      </c>
      <c r="N41" s="20" t="s">
        <v>67</v>
      </c>
      <c r="O41" s="20" t="s">
        <v>53</v>
      </c>
      <c r="P41"/>
    </row>
    <row r="42" spans="1:16" ht="12">
      <c r="A42" s="8" t="s">
        <v>134</v>
      </c>
      <c r="B42" s="9" t="s">
        <v>95</v>
      </c>
      <c r="C42" s="10">
        <v>180000</v>
      </c>
      <c r="D42" s="10">
        <v>15000</v>
      </c>
      <c r="E42" s="11" t="s">
        <v>169</v>
      </c>
      <c r="F42" s="11" t="s">
        <v>118</v>
      </c>
      <c r="G42" s="11" t="s">
        <v>163</v>
      </c>
      <c r="H42" s="11" t="s">
        <v>81</v>
      </c>
      <c r="I42" s="11" t="s">
        <v>75</v>
      </c>
      <c r="J42" s="8">
        <v>100</v>
      </c>
      <c r="K42" s="12">
        <v>100</v>
      </c>
      <c r="L42" s="12">
        <v>12</v>
      </c>
      <c r="M42" s="13" t="s">
        <v>53</v>
      </c>
      <c r="N42" s="13" t="s">
        <v>67</v>
      </c>
      <c r="O42" s="13" t="s">
        <v>68</v>
      </c>
      <c r="P42"/>
    </row>
    <row r="43" spans="1:16" ht="12">
      <c r="A43" s="15" t="s">
        <v>17</v>
      </c>
      <c r="B43" s="16" t="s">
        <v>18</v>
      </c>
      <c r="C43" s="17">
        <v>200000</v>
      </c>
      <c r="D43" s="17">
        <v>10000</v>
      </c>
      <c r="E43" s="18" t="s">
        <v>163</v>
      </c>
      <c r="F43" s="18" t="s">
        <v>73</v>
      </c>
      <c r="G43" s="18" t="s">
        <v>185</v>
      </c>
      <c r="H43" s="18" t="s">
        <v>164</v>
      </c>
      <c r="I43" s="18" t="s">
        <v>244</v>
      </c>
      <c r="J43" s="15">
        <v>71</v>
      </c>
      <c r="K43" s="19">
        <v>203.10000610351562</v>
      </c>
      <c r="L43" s="19">
        <v>15.100000381469727</v>
      </c>
      <c r="M43" s="20" t="s">
        <v>66</v>
      </c>
      <c r="N43" s="20" t="s">
        <v>53</v>
      </c>
      <c r="O43" s="20" t="s">
        <v>68</v>
      </c>
      <c r="P43"/>
    </row>
    <row r="44" spans="1:16" ht="12">
      <c r="A44" s="8" t="s">
        <v>20</v>
      </c>
      <c r="B44" s="9" t="s">
        <v>21</v>
      </c>
      <c r="C44" s="10">
        <v>440000</v>
      </c>
      <c r="D44" s="10">
        <v>12000</v>
      </c>
      <c r="E44" s="11" t="s">
        <v>106</v>
      </c>
      <c r="F44" s="11" t="s">
        <v>118</v>
      </c>
      <c r="G44" s="11" t="s">
        <v>163</v>
      </c>
      <c r="H44" s="11" t="s">
        <v>172</v>
      </c>
      <c r="I44" s="11" t="s">
        <v>111</v>
      </c>
      <c r="J44" s="8">
        <v>87</v>
      </c>
      <c r="K44" s="12">
        <v>90</v>
      </c>
      <c r="L44" s="12">
        <v>11.100000381469727</v>
      </c>
      <c r="M44" s="13" t="s">
        <v>53</v>
      </c>
      <c r="N44" s="13" t="s">
        <v>67</v>
      </c>
      <c r="O44" s="13" t="s">
        <v>53</v>
      </c>
      <c r="P44"/>
    </row>
    <row r="45" spans="1:16" ht="12">
      <c r="A45" s="15" t="s">
        <v>22</v>
      </c>
      <c r="B45" s="16" t="s">
        <v>23</v>
      </c>
      <c r="C45" s="17">
        <v>400000</v>
      </c>
      <c r="D45" s="17">
        <v>25000</v>
      </c>
      <c r="E45" s="18" t="s">
        <v>106</v>
      </c>
      <c r="F45" s="18" t="s">
        <v>169</v>
      </c>
      <c r="G45" s="18" t="s">
        <v>169</v>
      </c>
      <c r="H45" s="18" t="s">
        <v>172</v>
      </c>
      <c r="I45" s="18" t="s">
        <v>244</v>
      </c>
      <c r="J45" s="15">
        <v>87</v>
      </c>
      <c r="K45" s="19">
        <v>207.3000030517578</v>
      </c>
      <c r="L45" s="19">
        <v>11</v>
      </c>
      <c r="M45" s="20" t="s">
        <v>53</v>
      </c>
      <c r="N45" s="20" t="s">
        <v>67</v>
      </c>
      <c r="O45" s="20" t="s">
        <v>53</v>
      </c>
      <c r="P45"/>
    </row>
    <row r="46" spans="1:16" ht="12">
      <c r="A46" s="8" t="s">
        <v>24</v>
      </c>
      <c r="B46" s="9" t="s">
        <v>25</v>
      </c>
      <c r="C46" s="10">
        <v>100000</v>
      </c>
      <c r="D46" s="10">
        <v>15000</v>
      </c>
      <c r="E46" s="11" t="s">
        <v>169</v>
      </c>
      <c r="F46" s="11" t="s">
        <v>169</v>
      </c>
      <c r="G46" s="11" t="s">
        <v>163</v>
      </c>
      <c r="H46" s="11" t="s">
        <v>172</v>
      </c>
      <c r="I46" s="11" t="s">
        <v>75</v>
      </c>
      <c r="J46" s="8">
        <v>50</v>
      </c>
      <c r="K46" s="12">
        <v>125</v>
      </c>
      <c r="L46" s="12">
        <v>21</v>
      </c>
      <c r="M46" s="13" t="s">
        <v>53</v>
      </c>
      <c r="N46" s="13" t="s">
        <v>53</v>
      </c>
      <c r="O46" s="13" t="s">
        <v>68</v>
      </c>
      <c r="P46"/>
    </row>
    <row r="47" spans="1:16" ht="12">
      <c r="A47" s="15" t="s">
        <v>26</v>
      </c>
      <c r="B47" s="16" t="s">
        <v>96</v>
      </c>
      <c r="C47" s="17">
        <v>800000</v>
      </c>
      <c r="D47" s="17">
        <v>8000</v>
      </c>
      <c r="E47" s="18" t="s">
        <v>106</v>
      </c>
      <c r="F47" s="18" t="s">
        <v>28</v>
      </c>
      <c r="G47" s="18" t="s">
        <v>163</v>
      </c>
      <c r="H47" s="18" t="s">
        <v>74</v>
      </c>
      <c r="I47" s="18" t="s">
        <v>111</v>
      </c>
      <c r="J47" s="15">
        <v>130</v>
      </c>
      <c r="K47" s="19">
        <v>277.6000061035156</v>
      </c>
      <c r="L47" s="19">
        <v>6</v>
      </c>
      <c r="M47" s="20" t="s">
        <v>53</v>
      </c>
      <c r="N47" s="20" t="s">
        <v>53</v>
      </c>
      <c r="O47" s="20" t="s">
        <v>68</v>
      </c>
      <c r="P47"/>
    </row>
    <row r="48" spans="1:16" ht="12">
      <c r="A48" s="8" t="s">
        <v>29</v>
      </c>
      <c r="B48" s="9" t="s">
        <v>30</v>
      </c>
      <c r="C48" s="10">
        <v>400000</v>
      </c>
      <c r="D48" s="10">
        <v>15000</v>
      </c>
      <c r="E48" s="11" t="s">
        <v>185</v>
      </c>
      <c r="F48" s="11" t="s">
        <v>163</v>
      </c>
      <c r="G48" s="11" t="s">
        <v>169</v>
      </c>
      <c r="H48" s="11" t="s">
        <v>172</v>
      </c>
      <c r="I48" s="11" t="s">
        <v>244</v>
      </c>
      <c r="J48" s="8">
        <v>100</v>
      </c>
      <c r="K48" s="12">
        <v>205</v>
      </c>
      <c r="L48" s="12">
        <v>14</v>
      </c>
      <c r="M48" s="13" t="s">
        <v>53</v>
      </c>
      <c r="N48" s="13" t="s">
        <v>67</v>
      </c>
      <c r="O48" s="13" t="s">
        <v>68</v>
      </c>
      <c r="P48"/>
    </row>
    <row r="49" spans="1:16" ht="12">
      <c r="A49" s="15" t="s">
        <v>31</v>
      </c>
      <c r="B49" s="16" t="s">
        <v>32</v>
      </c>
      <c r="C49" s="17">
        <v>450000</v>
      </c>
      <c r="D49" s="17">
        <v>20000</v>
      </c>
      <c r="E49" s="18" t="s">
        <v>185</v>
      </c>
      <c r="F49" s="18" t="s">
        <v>80</v>
      </c>
      <c r="G49" s="18" t="s">
        <v>106</v>
      </c>
      <c r="H49" s="18" t="s">
        <v>172</v>
      </c>
      <c r="I49" s="18" t="s">
        <v>244</v>
      </c>
      <c r="J49" s="15">
        <v>83</v>
      </c>
      <c r="K49" s="19">
        <v>160</v>
      </c>
      <c r="L49" s="19">
        <v>20</v>
      </c>
      <c r="M49" s="20" t="s">
        <v>66</v>
      </c>
      <c r="N49" s="20" t="s">
        <v>53</v>
      </c>
      <c r="O49" s="20" t="s">
        <v>53</v>
      </c>
      <c r="P49"/>
    </row>
    <row r="50" spans="1:16" ht="12">
      <c r="A50" s="8" t="s">
        <v>35</v>
      </c>
      <c r="B50" s="9" t="s">
        <v>36</v>
      </c>
      <c r="C50" s="10">
        <v>350000</v>
      </c>
      <c r="D50" s="10">
        <v>17000</v>
      </c>
      <c r="E50" s="11" t="s">
        <v>106</v>
      </c>
      <c r="F50" s="11" t="s">
        <v>118</v>
      </c>
      <c r="G50" s="11" t="s">
        <v>125</v>
      </c>
      <c r="H50" s="11" t="s">
        <v>172</v>
      </c>
      <c r="I50" s="11" t="s">
        <v>111</v>
      </c>
      <c r="J50" s="8">
        <v>68</v>
      </c>
      <c r="K50" s="12">
        <v>237.6999969482422</v>
      </c>
      <c r="L50" s="12">
        <v>13</v>
      </c>
      <c r="M50" s="13" t="s">
        <v>66</v>
      </c>
      <c r="N50" s="13" t="s">
        <v>67</v>
      </c>
      <c r="O50" s="13" t="s">
        <v>68</v>
      </c>
      <c r="P50"/>
    </row>
    <row r="51" spans="1:16" ht="12">
      <c r="A51" s="15" t="s">
        <v>39</v>
      </c>
      <c r="B51" s="16" t="s">
        <v>40</v>
      </c>
      <c r="C51" s="17">
        <v>420000</v>
      </c>
      <c r="D51" s="17">
        <v>18000</v>
      </c>
      <c r="E51" s="18" t="s">
        <v>163</v>
      </c>
      <c r="F51" s="18" t="s">
        <v>169</v>
      </c>
      <c r="G51" s="18" t="s">
        <v>169</v>
      </c>
      <c r="H51" s="18" t="s">
        <v>172</v>
      </c>
      <c r="I51" s="18" t="s">
        <v>244</v>
      </c>
      <c r="J51" s="15">
        <v>103</v>
      </c>
      <c r="K51" s="19">
        <v>200</v>
      </c>
      <c r="L51" s="19">
        <v>18</v>
      </c>
      <c r="M51" s="20" t="s">
        <v>66</v>
      </c>
      <c r="N51" s="20" t="s">
        <v>53</v>
      </c>
      <c r="O51" s="20" t="s">
        <v>53</v>
      </c>
      <c r="P51"/>
    </row>
    <row r="52" spans="1:16" ht="12">
      <c r="A52" s="8" t="s">
        <v>41</v>
      </c>
      <c r="B52" s="9" t="s">
        <v>195</v>
      </c>
      <c r="C52" s="10">
        <v>800000</v>
      </c>
      <c r="D52" s="10">
        <v>20000</v>
      </c>
      <c r="E52" s="11" t="s">
        <v>169</v>
      </c>
      <c r="F52" s="11" t="s">
        <v>163</v>
      </c>
      <c r="G52" s="11" t="s">
        <v>106</v>
      </c>
      <c r="H52" s="11" t="s">
        <v>172</v>
      </c>
      <c r="I52" s="11" t="s">
        <v>244</v>
      </c>
      <c r="J52" s="8">
        <v>83</v>
      </c>
      <c r="K52" s="12">
        <v>300</v>
      </c>
      <c r="L52" s="12">
        <v>49</v>
      </c>
      <c r="M52" s="13" t="s">
        <v>66</v>
      </c>
      <c r="N52" s="13" t="s">
        <v>53</v>
      </c>
      <c r="O52" s="13" t="s">
        <v>53</v>
      </c>
      <c r="P52"/>
    </row>
    <row r="53" spans="1:16" ht="12">
      <c r="A53" s="15" t="s">
        <v>196</v>
      </c>
      <c r="B53" s="16" t="s">
        <v>197</v>
      </c>
      <c r="C53" s="17">
        <v>400000</v>
      </c>
      <c r="D53" s="17">
        <v>22000</v>
      </c>
      <c r="E53" s="18" t="s">
        <v>185</v>
      </c>
      <c r="F53" s="18" t="s">
        <v>169</v>
      </c>
      <c r="G53" s="18" t="s">
        <v>185</v>
      </c>
      <c r="H53" s="18" t="s">
        <v>172</v>
      </c>
      <c r="I53" s="18" t="s">
        <v>111</v>
      </c>
      <c r="J53" s="15">
        <v>70</v>
      </c>
      <c r="K53" s="19">
        <v>11</v>
      </c>
      <c r="L53" s="19">
        <v>28</v>
      </c>
      <c r="M53" s="20" t="s">
        <v>53</v>
      </c>
      <c r="N53" s="20" t="s">
        <v>53</v>
      </c>
      <c r="O53" s="20" t="s">
        <v>68</v>
      </c>
      <c r="P53"/>
    </row>
    <row r="54" spans="1:16" ht="12">
      <c r="A54" s="8" t="s">
        <v>198</v>
      </c>
      <c r="B54" s="9" t="s">
        <v>199</v>
      </c>
      <c r="C54" s="10">
        <v>650000</v>
      </c>
      <c r="D54" s="10">
        <v>15000</v>
      </c>
      <c r="E54" s="11" t="s">
        <v>106</v>
      </c>
      <c r="F54" s="11" t="s">
        <v>118</v>
      </c>
      <c r="G54" s="11" t="s">
        <v>163</v>
      </c>
      <c r="H54" s="11" t="s">
        <v>81</v>
      </c>
      <c r="I54" s="11" t="s">
        <v>111</v>
      </c>
      <c r="J54" s="8">
        <v>125</v>
      </c>
      <c r="K54" s="12">
        <v>140</v>
      </c>
      <c r="L54" s="12">
        <v>31</v>
      </c>
      <c r="M54" s="13" t="s">
        <v>53</v>
      </c>
      <c r="N54" s="13" t="s">
        <v>67</v>
      </c>
      <c r="O54" s="13" t="s">
        <v>53</v>
      </c>
      <c r="P54"/>
    </row>
    <row r="55" spans="1:16" ht="12">
      <c r="A55" s="15" t="s">
        <v>200</v>
      </c>
      <c r="B55" s="16" t="s">
        <v>201</v>
      </c>
      <c r="C55" s="17">
        <v>300000</v>
      </c>
      <c r="D55" s="17">
        <v>21000</v>
      </c>
      <c r="E55" s="18" t="s">
        <v>125</v>
      </c>
      <c r="F55" s="18" t="s">
        <v>80</v>
      </c>
      <c r="G55" s="18" t="s">
        <v>185</v>
      </c>
      <c r="H55" s="18" t="s">
        <v>172</v>
      </c>
      <c r="I55" s="18" t="s">
        <v>111</v>
      </c>
      <c r="J55" s="15">
        <v>87</v>
      </c>
      <c r="K55" s="19">
        <v>251.3000030517578</v>
      </c>
      <c r="L55" s="19">
        <v>16</v>
      </c>
      <c r="M55" s="20" t="s">
        <v>53</v>
      </c>
      <c r="N55" s="20" t="s">
        <v>67</v>
      </c>
      <c r="O55" s="20" t="s">
        <v>53</v>
      </c>
      <c r="P55"/>
    </row>
    <row r="56" spans="1:16" ht="12">
      <c r="A56" s="8" t="s">
        <v>204</v>
      </c>
      <c r="B56" s="9" t="s">
        <v>205</v>
      </c>
      <c r="C56" s="10">
        <v>450000</v>
      </c>
      <c r="D56" s="10">
        <v>18000</v>
      </c>
      <c r="E56" s="11" t="s">
        <v>106</v>
      </c>
      <c r="F56" s="11" t="s">
        <v>118</v>
      </c>
      <c r="G56" s="11" t="s">
        <v>185</v>
      </c>
      <c r="H56" s="11" t="s">
        <v>172</v>
      </c>
      <c r="I56" s="11" t="s">
        <v>111</v>
      </c>
      <c r="J56" s="8">
        <v>85</v>
      </c>
      <c r="K56" s="12">
        <v>194</v>
      </c>
      <c r="L56" s="12">
        <v>22</v>
      </c>
      <c r="M56" s="13" t="s">
        <v>66</v>
      </c>
      <c r="N56" s="13" t="s">
        <v>53</v>
      </c>
      <c r="O56" s="13" t="s">
        <v>53</v>
      </c>
      <c r="P56"/>
    </row>
    <row r="57" spans="1:16" ht="12">
      <c r="A57" s="15" t="s">
        <v>208</v>
      </c>
      <c r="B57" s="16" t="s">
        <v>209</v>
      </c>
      <c r="C57" s="17">
        <v>200000</v>
      </c>
      <c r="D57" s="17">
        <v>15000</v>
      </c>
      <c r="E57" s="18" t="s">
        <v>163</v>
      </c>
      <c r="F57" s="18" t="s">
        <v>169</v>
      </c>
      <c r="G57" s="18" t="s">
        <v>106</v>
      </c>
      <c r="H57" s="18" t="s">
        <v>164</v>
      </c>
      <c r="I57" s="18" t="s">
        <v>244</v>
      </c>
      <c r="J57" s="15">
        <v>75</v>
      </c>
      <c r="K57" s="19">
        <v>215</v>
      </c>
      <c r="L57" s="19">
        <v>25</v>
      </c>
      <c r="M57" s="20" t="s">
        <v>53</v>
      </c>
      <c r="N57" s="20" t="s">
        <v>67</v>
      </c>
      <c r="O57" s="20" t="s">
        <v>53</v>
      </c>
      <c r="P57"/>
    </row>
    <row r="58" spans="1:16" ht="12">
      <c r="A58" s="8" t="s">
        <v>210</v>
      </c>
      <c r="B58" s="9" t="s">
        <v>211</v>
      </c>
      <c r="C58" s="10">
        <v>250000</v>
      </c>
      <c r="D58" s="10">
        <v>39000</v>
      </c>
      <c r="E58" s="11" t="s">
        <v>185</v>
      </c>
      <c r="F58" s="11" t="s">
        <v>118</v>
      </c>
      <c r="G58" s="11" t="s">
        <v>106</v>
      </c>
      <c r="H58" s="11" t="s">
        <v>172</v>
      </c>
      <c r="I58" s="11" t="s">
        <v>111</v>
      </c>
      <c r="J58" s="8">
        <v>78</v>
      </c>
      <c r="K58" s="12">
        <v>132</v>
      </c>
      <c r="L58" s="12">
        <v>41</v>
      </c>
      <c r="M58" s="13" t="s">
        <v>53</v>
      </c>
      <c r="N58" s="13" t="s">
        <v>67</v>
      </c>
      <c r="O58" s="13" t="s">
        <v>68</v>
      </c>
      <c r="P58"/>
    </row>
    <row r="59" spans="1:16" ht="12">
      <c r="A59" s="15" t="s">
        <v>212</v>
      </c>
      <c r="B59" s="16" t="s">
        <v>213</v>
      </c>
      <c r="C59" s="17">
        <v>500000</v>
      </c>
      <c r="D59" s="17">
        <v>43000</v>
      </c>
      <c r="E59" s="18" t="s">
        <v>106</v>
      </c>
      <c r="F59" s="18" t="s">
        <v>251</v>
      </c>
      <c r="G59" s="18" t="s">
        <v>163</v>
      </c>
      <c r="H59" s="18" t="s">
        <v>81</v>
      </c>
      <c r="I59" s="18" t="s">
        <v>244</v>
      </c>
      <c r="J59" s="15">
        <v>125</v>
      </c>
      <c r="K59" s="19">
        <v>254.39999389648438</v>
      </c>
      <c r="L59" s="19">
        <v>7.5</v>
      </c>
      <c r="M59" s="20" t="s">
        <v>53</v>
      </c>
      <c r="N59" s="20" t="s">
        <v>67</v>
      </c>
      <c r="O59" s="20" t="s">
        <v>68</v>
      </c>
      <c r="P59"/>
    </row>
    <row r="60" spans="1:16" ht="12">
      <c r="A60" s="8" t="s">
        <v>214</v>
      </c>
      <c r="B60" s="9" t="s">
        <v>215</v>
      </c>
      <c r="C60" s="10">
        <v>400000</v>
      </c>
      <c r="D60" s="10">
        <v>31000</v>
      </c>
      <c r="E60" s="11" t="s">
        <v>185</v>
      </c>
      <c r="F60" s="11" t="s">
        <v>163</v>
      </c>
      <c r="G60" s="11" t="s">
        <v>185</v>
      </c>
      <c r="H60" s="11" t="s">
        <v>81</v>
      </c>
      <c r="I60" s="11" t="s">
        <v>75</v>
      </c>
      <c r="J60" s="8">
        <v>100</v>
      </c>
      <c r="K60" s="12">
        <v>298.79998779296875</v>
      </c>
      <c r="L60" s="12">
        <v>17.700000762939453</v>
      </c>
      <c r="M60" s="13" t="s">
        <v>66</v>
      </c>
      <c r="N60" s="13" t="s">
        <v>67</v>
      </c>
      <c r="O60" s="13" t="s">
        <v>68</v>
      </c>
      <c r="P60"/>
    </row>
    <row r="61" spans="1:16" ht="12">
      <c r="A61" s="15" t="s">
        <v>216</v>
      </c>
      <c r="B61" s="16" t="s">
        <v>217</v>
      </c>
      <c r="C61" s="17">
        <v>300000</v>
      </c>
      <c r="D61" s="17">
        <v>15000</v>
      </c>
      <c r="E61" s="18" t="s">
        <v>185</v>
      </c>
      <c r="F61" s="18" t="s">
        <v>169</v>
      </c>
      <c r="G61" s="18" t="s">
        <v>106</v>
      </c>
      <c r="H61" s="18" t="s">
        <v>81</v>
      </c>
      <c r="I61" s="18" t="s">
        <v>111</v>
      </c>
      <c r="J61" s="15">
        <v>80</v>
      </c>
      <c r="K61" s="19">
        <v>160</v>
      </c>
      <c r="L61" s="19">
        <v>29</v>
      </c>
      <c r="M61" s="20" t="s">
        <v>53</v>
      </c>
      <c r="N61" s="20" t="s">
        <v>67</v>
      </c>
      <c r="O61" s="20" t="s">
        <v>53</v>
      </c>
      <c r="P61"/>
    </row>
    <row r="62" spans="1:16" ht="12">
      <c r="A62" s="8" t="s">
        <v>97</v>
      </c>
      <c r="B62" s="9" t="s">
        <v>221</v>
      </c>
      <c r="C62" s="10">
        <v>400000</v>
      </c>
      <c r="D62" s="10">
        <v>20000</v>
      </c>
      <c r="E62" s="11" t="s">
        <v>185</v>
      </c>
      <c r="F62" s="11" t="s">
        <v>251</v>
      </c>
      <c r="G62" s="11" t="s">
        <v>106</v>
      </c>
      <c r="H62" s="11" t="s">
        <v>81</v>
      </c>
      <c r="I62" s="11" t="s">
        <v>244</v>
      </c>
      <c r="J62" s="8">
        <v>103</v>
      </c>
      <c r="K62" s="12">
        <v>250</v>
      </c>
      <c r="L62" s="12">
        <v>11</v>
      </c>
      <c r="M62" s="13" t="s">
        <v>66</v>
      </c>
      <c r="N62" s="13" t="s">
        <v>53</v>
      </c>
      <c r="O62" s="13" t="s">
        <v>53</v>
      </c>
      <c r="P62"/>
    </row>
    <row r="63" spans="1:16" ht="12">
      <c r="A63" s="15" t="s">
        <v>98</v>
      </c>
      <c r="B63" s="16" t="s">
        <v>226</v>
      </c>
      <c r="C63" s="17">
        <v>600000</v>
      </c>
      <c r="D63" s="17">
        <v>20000</v>
      </c>
      <c r="E63" s="18" t="s">
        <v>106</v>
      </c>
      <c r="F63" s="18" t="s">
        <v>118</v>
      </c>
      <c r="G63" s="18" t="s">
        <v>106</v>
      </c>
      <c r="H63" s="18" t="s">
        <v>164</v>
      </c>
      <c r="I63" s="18" t="s">
        <v>244</v>
      </c>
      <c r="J63" s="15">
        <v>75</v>
      </c>
      <c r="K63" s="19">
        <v>373.29998779296875</v>
      </c>
      <c r="L63" s="19">
        <v>33</v>
      </c>
      <c r="M63" s="20" t="s">
        <v>66</v>
      </c>
      <c r="N63" s="20" t="s">
        <v>53</v>
      </c>
      <c r="O63" s="20" t="s">
        <v>68</v>
      </c>
      <c r="P63"/>
    </row>
    <row r="64" spans="1:16" ht="12">
      <c r="A64" s="8" t="s">
        <v>227</v>
      </c>
      <c r="B64" s="9" t="s">
        <v>228</v>
      </c>
      <c r="C64" s="10">
        <v>700000</v>
      </c>
      <c r="D64" s="10">
        <v>22000</v>
      </c>
      <c r="E64" s="11" t="s">
        <v>106</v>
      </c>
      <c r="F64" s="11" t="s">
        <v>251</v>
      </c>
      <c r="G64" s="11" t="s">
        <v>106</v>
      </c>
      <c r="H64" s="11" t="s">
        <v>81</v>
      </c>
      <c r="I64" s="11" t="s">
        <v>111</v>
      </c>
      <c r="J64" s="8">
        <v>140</v>
      </c>
      <c r="K64" s="12">
        <v>160</v>
      </c>
      <c r="L64" s="12">
        <v>28</v>
      </c>
      <c r="M64" s="13" t="s">
        <v>53</v>
      </c>
      <c r="N64" s="13" t="s">
        <v>67</v>
      </c>
      <c r="O64" s="13" t="s">
        <v>68</v>
      </c>
      <c r="P64"/>
    </row>
    <row r="65" spans="1:16" ht="12">
      <c r="A65" s="15" t="s">
        <v>229</v>
      </c>
      <c r="B65" s="16" t="s">
        <v>230</v>
      </c>
      <c r="C65" s="17">
        <v>1000000</v>
      </c>
      <c r="D65" s="17">
        <v>25000</v>
      </c>
      <c r="E65" s="18" t="s">
        <v>125</v>
      </c>
      <c r="F65" s="18" t="s">
        <v>251</v>
      </c>
      <c r="G65" s="18" t="s">
        <v>125</v>
      </c>
      <c r="H65" s="18" t="s">
        <v>81</v>
      </c>
      <c r="I65" s="18" t="s">
        <v>111</v>
      </c>
      <c r="J65" s="15">
        <v>191</v>
      </c>
      <c r="K65" s="19">
        <v>385</v>
      </c>
      <c r="L65" s="19">
        <v>11</v>
      </c>
      <c r="M65" s="20" t="s">
        <v>53</v>
      </c>
      <c r="N65" s="20" t="s">
        <v>67</v>
      </c>
      <c r="O65" s="20" t="s">
        <v>53</v>
      </c>
      <c r="P65"/>
    </row>
    <row r="66" spans="1:16" ht="12">
      <c r="A66" s="8" t="s">
        <v>231</v>
      </c>
      <c r="B66" s="9" t="s">
        <v>232</v>
      </c>
      <c r="C66" s="10">
        <v>800000</v>
      </c>
      <c r="D66" s="10">
        <v>22000</v>
      </c>
      <c r="E66" s="11" t="s">
        <v>106</v>
      </c>
      <c r="F66" s="11" t="s">
        <v>233</v>
      </c>
      <c r="G66" s="11" t="s">
        <v>185</v>
      </c>
      <c r="H66" s="11" t="s">
        <v>74</v>
      </c>
      <c r="I66" s="11" t="s">
        <v>111</v>
      </c>
      <c r="J66" s="8">
        <v>300</v>
      </c>
      <c r="K66" s="12">
        <v>100</v>
      </c>
      <c r="L66" s="12">
        <v>7</v>
      </c>
      <c r="M66" s="13" t="s">
        <v>66</v>
      </c>
      <c r="N66" s="13" t="s">
        <v>67</v>
      </c>
      <c r="O66" s="13" t="s">
        <v>68</v>
      </c>
      <c r="P66"/>
    </row>
    <row r="67" spans="1:16" ht="12.75" thickBot="1">
      <c r="A67" s="38" t="s">
        <v>234</v>
      </c>
      <c r="B67" s="39" t="s">
        <v>235</v>
      </c>
      <c r="C67" s="40">
        <v>1200000</v>
      </c>
      <c r="D67" s="40">
        <v>5000</v>
      </c>
      <c r="E67" s="41" t="s">
        <v>163</v>
      </c>
      <c r="F67" s="41" t="s">
        <v>251</v>
      </c>
      <c r="G67" s="41" t="s">
        <v>85</v>
      </c>
      <c r="H67" s="41" t="s">
        <v>81</v>
      </c>
      <c r="I67" s="41" t="s">
        <v>244</v>
      </c>
      <c r="J67" s="38">
        <v>200</v>
      </c>
      <c r="K67" s="42">
        <v>150</v>
      </c>
      <c r="L67" s="42">
        <v>21</v>
      </c>
      <c r="M67" s="43" t="s">
        <v>66</v>
      </c>
      <c r="N67" s="43" t="s">
        <v>67</v>
      </c>
      <c r="O67" s="43" t="s">
        <v>68</v>
      </c>
      <c r="P67"/>
    </row>
    <row r="68" spans="1:16" ht="12">
      <c r="A68"/>
      <c r="B68"/>
      <c r="C68" s="28"/>
      <c r="D68" s="28"/>
      <c r="E68" s="29"/>
      <c r="F68" s="29"/>
      <c r="G68" s="29"/>
      <c r="H68" s="29"/>
      <c r="I68" s="29"/>
      <c r="J68"/>
      <c r="K68" s="30"/>
      <c r="L68" s="30"/>
      <c r="M68" s="31"/>
      <c r="N68" s="31"/>
      <c r="O68" s="31"/>
      <c r="P68"/>
    </row>
    <row r="69" spans="1:16" ht="12">
      <c r="A69"/>
      <c r="B69"/>
      <c r="C69" s="28"/>
      <c r="D69" s="28"/>
      <c r="E69" s="29"/>
      <c r="F69" s="29"/>
      <c r="G69" s="29"/>
      <c r="H69" s="29"/>
      <c r="I69" s="29"/>
      <c r="J69"/>
      <c r="K69" s="30"/>
      <c r="L69" s="30"/>
      <c r="M69" s="31"/>
      <c r="N69" s="31"/>
      <c r="O69" s="31"/>
      <c r="P69"/>
    </row>
    <row r="70" spans="1:16" ht="12">
      <c r="A70" s="32" t="s">
        <v>86</v>
      </c>
      <c r="B70"/>
      <c r="C70" s="28"/>
      <c r="D70" s="28"/>
      <c r="E70" s="29"/>
      <c r="F70" s="29"/>
      <c r="G70" s="29"/>
      <c r="H70" s="29"/>
      <c r="I70" s="29"/>
      <c r="J70"/>
      <c r="K70" s="30"/>
      <c r="L70" s="30"/>
      <c r="M70" s="31"/>
      <c r="N70" s="31"/>
      <c r="O70" s="31"/>
      <c r="P70"/>
    </row>
    <row r="71" spans="1:16" ht="12">
      <c r="A71" s="32" t="s">
        <v>87</v>
      </c>
      <c r="B71"/>
      <c r="C71" s="28"/>
      <c r="D71" s="28"/>
      <c r="E71" s="29"/>
      <c r="F71" s="29"/>
      <c r="G71" s="29"/>
      <c r="H71" s="29"/>
      <c r="I71" s="29"/>
      <c r="J71"/>
      <c r="K71" s="30"/>
      <c r="L71" s="30"/>
      <c r="M71" s="31"/>
      <c r="N71" s="31"/>
      <c r="O71" s="31"/>
      <c r="P71"/>
    </row>
    <row r="72" spans="1:16" ht="12">
      <c r="A72" s="32" t="s">
        <v>88</v>
      </c>
      <c r="B72"/>
      <c r="C72" s="28"/>
      <c r="D72" s="28"/>
      <c r="E72" s="29"/>
      <c r="F72" s="29"/>
      <c r="G72" s="29"/>
      <c r="H72" s="29"/>
      <c r="I72" s="29"/>
      <c r="J72"/>
      <c r="K72" s="30"/>
      <c r="L72" s="30"/>
      <c r="M72" s="31"/>
      <c r="N72" s="31"/>
      <c r="O72" s="31"/>
      <c r="P72"/>
    </row>
    <row r="73" spans="1:16" ht="12">
      <c r="A73" s="32" t="s">
        <v>89</v>
      </c>
      <c r="B73"/>
      <c r="C73" s="28"/>
      <c r="D73" s="28"/>
      <c r="E73" s="29"/>
      <c r="F73" s="29"/>
      <c r="G73" s="29"/>
      <c r="H73" s="29"/>
      <c r="I73" s="29"/>
      <c r="J73"/>
      <c r="K73" s="30"/>
      <c r="L73" s="30"/>
      <c r="M73" s="31"/>
      <c r="N73" s="31"/>
      <c r="O73" s="31"/>
      <c r="P73"/>
    </row>
    <row r="74" spans="1:16" ht="12">
      <c r="A74"/>
      <c r="B74"/>
      <c r="C74" s="28"/>
      <c r="D74" s="28"/>
      <c r="E74" s="29"/>
      <c r="F74" s="29"/>
      <c r="G74" s="29"/>
      <c r="H74" s="29"/>
      <c r="I74" s="29"/>
      <c r="J74"/>
      <c r="K74" s="30"/>
      <c r="L74" s="30"/>
      <c r="M74" s="31"/>
      <c r="N74" s="31"/>
      <c r="O74" s="31"/>
      <c r="P74"/>
    </row>
    <row r="75" spans="1:16" ht="12">
      <c r="A75"/>
      <c r="B75"/>
      <c r="C75" s="28"/>
      <c r="D75" s="28"/>
      <c r="E75" s="29"/>
      <c r="F75" s="29"/>
      <c r="G75" s="29"/>
      <c r="H75" s="29"/>
      <c r="I75" s="29"/>
      <c r="J75"/>
      <c r="K75" s="30"/>
      <c r="L75" s="30"/>
      <c r="M75" s="31"/>
      <c r="N75" s="31"/>
      <c r="O75" s="31"/>
      <c r="P75"/>
    </row>
    <row r="76" spans="1:16" ht="12">
      <c r="A76"/>
      <c r="B76"/>
      <c r="C76" s="28"/>
      <c r="D76" s="28"/>
      <c r="E76" s="29"/>
      <c r="F76" s="29"/>
      <c r="G76" s="29"/>
      <c r="H76" s="29"/>
      <c r="I76" s="29"/>
      <c r="J76"/>
      <c r="K76" s="30"/>
      <c r="L76" s="30"/>
      <c r="M76" s="31"/>
      <c r="N76" s="31"/>
      <c r="O76" s="31"/>
      <c r="P76"/>
    </row>
    <row r="77" spans="1:16" ht="12">
      <c r="A77"/>
      <c r="B77"/>
      <c r="C77" s="28"/>
      <c r="D77" s="28"/>
      <c r="E77" s="29"/>
      <c r="F77" s="29"/>
      <c r="G77" s="29"/>
      <c r="H77" s="29"/>
      <c r="I77" s="29"/>
      <c r="J77"/>
      <c r="K77" s="30"/>
      <c r="L77" s="30"/>
      <c r="M77" s="31"/>
      <c r="N77" s="31"/>
      <c r="O77" s="31"/>
      <c r="P77"/>
    </row>
    <row r="78" spans="1:16" ht="12">
      <c r="A78"/>
      <c r="B78"/>
      <c r="C78" s="28"/>
      <c r="D78" s="28"/>
      <c r="E78" s="29"/>
      <c r="F78" s="29"/>
      <c r="G78" s="29"/>
      <c r="H78" s="29"/>
      <c r="I78" s="29"/>
      <c r="J78"/>
      <c r="K78" s="30"/>
      <c r="L78" s="30"/>
      <c r="M78" s="31"/>
      <c r="N78" s="31"/>
      <c r="O78" s="31"/>
      <c r="P78"/>
    </row>
    <row r="79" spans="1:16" ht="12">
      <c r="A79"/>
      <c r="B79"/>
      <c r="C79" s="28"/>
      <c r="D79" s="28"/>
      <c r="E79" s="29"/>
      <c r="F79" s="29"/>
      <c r="G79" s="29"/>
      <c r="H79" s="29"/>
      <c r="I79" s="29"/>
      <c r="J79"/>
      <c r="K79" s="30"/>
      <c r="L79" s="30"/>
      <c r="M79" s="31"/>
      <c r="N79" s="31"/>
      <c r="O79" s="31"/>
      <c r="P79"/>
    </row>
    <row r="80" spans="1:16" ht="12">
      <c r="A80"/>
      <c r="B80"/>
      <c r="C80" s="28"/>
      <c r="D80" s="28"/>
      <c r="E80" s="29"/>
      <c r="F80" s="29"/>
      <c r="G80" s="29"/>
      <c r="H80" s="29"/>
      <c r="I80" s="29"/>
      <c r="J80"/>
      <c r="K80" s="30"/>
      <c r="L80" s="30"/>
      <c r="M80" s="31"/>
      <c r="N80" s="31"/>
      <c r="O80" s="31"/>
      <c r="P80"/>
    </row>
    <row r="81" spans="1:16" ht="12">
      <c r="A81"/>
      <c r="B81"/>
      <c r="C81" s="28"/>
      <c r="D81" s="28"/>
      <c r="E81" s="29"/>
      <c r="F81" s="29"/>
      <c r="G81" s="29"/>
      <c r="H81" s="29"/>
      <c r="I81" s="29"/>
      <c r="J81"/>
      <c r="K81" s="30"/>
      <c r="L81" s="30"/>
      <c r="M81" s="31"/>
      <c r="N81" s="31"/>
      <c r="O81" s="31"/>
      <c r="P81"/>
    </row>
    <row r="82" spans="1:16" ht="12">
      <c r="A82"/>
      <c r="B82"/>
      <c r="C82" s="28"/>
      <c r="D82" s="28"/>
      <c r="E82" s="29"/>
      <c r="F82" s="29"/>
      <c r="G82" s="29"/>
      <c r="H82" s="29"/>
      <c r="I82" s="29"/>
      <c r="J82"/>
      <c r="K82" s="30"/>
      <c r="L82" s="30"/>
      <c r="M82" s="31"/>
      <c r="N82" s="31"/>
      <c r="O82" s="31"/>
      <c r="P82"/>
    </row>
    <row r="83" spans="1:16" ht="12">
      <c r="A83"/>
      <c r="B83"/>
      <c r="C83" s="28"/>
      <c r="D83" s="28"/>
      <c r="E83" s="29"/>
      <c r="F83" s="29"/>
      <c r="G83" s="29"/>
      <c r="H83" s="29"/>
      <c r="I83" s="29"/>
      <c r="J83"/>
      <c r="K83" s="30"/>
      <c r="L83" s="30"/>
      <c r="M83" s="31"/>
      <c r="N83" s="31"/>
      <c r="O83" s="31"/>
      <c r="P83"/>
    </row>
    <row r="84" spans="1:16" ht="12">
      <c r="A84"/>
      <c r="B84"/>
      <c r="C84" s="28"/>
      <c r="D84" s="28"/>
      <c r="E84" s="29"/>
      <c r="F84" s="29"/>
      <c r="G84" s="29"/>
      <c r="H84" s="29"/>
      <c r="I84" s="29"/>
      <c r="J84"/>
      <c r="K84" s="30"/>
      <c r="L84" s="30"/>
      <c r="M84" s="31"/>
      <c r="N84" s="31"/>
      <c r="O84" s="31"/>
      <c r="P84"/>
    </row>
    <row r="85" spans="1:16" ht="12">
      <c r="A85"/>
      <c r="B85"/>
      <c r="C85" s="28"/>
      <c r="D85" s="28"/>
      <c r="E85" s="29"/>
      <c r="F85" s="29"/>
      <c r="G85" s="29"/>
      <c r="H85" s="29"/>
      <c r="I85" s="29"/>
      <c r="J85"/>
      <c r="K85" s="30"/>
      <c r="L85" s="30"/>
      <c r="M85" s="31"/>
      <c r="N85" s="31"/>
      <c r="O85" s="31"/>
      <c r="P85"/>
    </row>
    <row r="86" spans="1:16" ht="12">
      <c r="A86"/>
      <c r="B86"/>
      <c r="C86" s="28"/>
      <c r="D86" s="28"/>
      <c r="E86" s="29"/>
      <c r="F86" s="29"/>
      <c r="G86" s="29"/>
      <c r="H86" s="29"/>
      <c r="I86" s="29"/>
      <c r="J86"/>
      <c r="K86" s="30"/>
      <c r="L86" s="30"/>
      <c r="M86" s="31"/>
      <c r="N86" s="31"/>
      <c r="O86" s="31"/>
      <c r="P86"/>
    </row>
    <row r="87" spans="1:16" ht="12">
      <c r="A87"/>
      <c r="B87"/>
      <c r="C87" s="28"/>
      <c r="D87" s="28"/>
      <c r="E87" s="29"/>
      <c r="F87" s="29"/>
      <c r="G87" s="29"/>
      <c r="H87" s="29"/>
      <c r="I87" s="29"/>
      <c r="J87"/>
      <c r="K87" s="30"/>
      <c r="L87" s="30"/>
      <c r="M87" s="31"/>
      <c r="N87" s="31"/>
      <c r="O87" s="31"/>
      <c r="P87"/>
    </row>
    <row r="88" spans="1:16" ht="12">
      <c r="A88"/>
      <c r="B88"/>
      <c r="C88" s="28"/>
      <c r="D88" s="28"/>
      <c r="E88" s="29"/>
      <c r="F88" s="29"/>
      <c r="G88" s="29"/>
      <c r="H88" s="29"/>
      <c r="I88" s="29"/>
      <c r="J88"/>
      <c r="K88" s="30"/>
      <c r="L88" s="30"/>
      <c r="M88" s="31"/>
      <c r="N88" s="31"/>
      <c r="O88" s="31"/>
      <c r="P88"/>
    </row>
    <row r="89" spans="1:16" ht="12">
      <c r="A89"/>
      <c r="B89"/>
      <c r="C89" s="28"/>
      <c r="D89" s="28"/>
      <c r="E89" s="29"/>
      <c r="F89" s="29"/>
      <c r="G89" s="29"/>
      <c r="H89" s="29"/>
      <c r="I89" s="29"/>
      <c r="J89"/>
      <c r="K89" s="30"/>
      <c r="L89" s="30"/>
      <c r="M89" s="31"/>
      <c r="N89" s="31"/>
      <c r="O89" s="31"/>
      <c r="P89"/>
    </row>
    <row r="90" spans="1:16" ht="12">
      <c r="A90"/>
      <c r="B90"/>
      <c r="C90" s="28"/>
      <c r="D90" s="28"/>
      <c r="E90" s="29"/>
      <c r="F90" s="29"/>
      <c r="G90" s="29"/>
      <c r="H90" s="29"/>
      <c r="I90" s="29"/>
      <c r="J90"/>
      <c r="K90" s="30"/>
      <c r="L90" s="30"/>
      <c r="M90" s="31"/>
      <c r="N90" s="31"/>
      <c r="O90" s="31"/>
      <c r="P90"/>
    </row>
    <row r="91" spans="1:16" ht="12">
      <c r="A91"/>
      <c r="B91"/>
      <c r="C91" s="28"/>
      <c r="D91" s="28"/>
      <c r="E91" s="29"/>
      <c r="F91" s="29"/>
      <c r="G91" s="29"/>
      <c r="H91" s="29"/>
      <c r="I91" s="29"/>
      <c r="J91"/>
      <c r="K91" s="30"/>
      <c r="L91" s="30"/>
      <c r="M91" s="31"/>
      <c r="N91" s="31"/>
      <c r="O91" s="31"/>
      <c r="P91"/>
    </row>
    <row r="92" spans="1:16" ht="12">
      <c r="A92"/>
      <c r="B92"/>
      <c r="C92" s="28"/>
      <c r="D92" s="28"/>
      <c r="E92" s="29"/>
      <c r="F92" s="29"/>
      <c r="G92" s="29"/>
      <c r="H92" s="29"/>
      <c r="I92" s="29"/>
      <c r="J92"/>
      <c r="K92" s="30"/>
      <c r="L92" s="30"/>
      <c r="M92" s="31"/>
      <c r="N92" s="31"/>
      <c r="O92" s="31"/>
      <c r="P92"/>
    </row>
    <row r="93" spans="1:16" ht="12">
      <c r="A93"/>
      <c r="B93"/>
      <c r="C93" s="28"/>
      <c r="D93" s="28"/>
      <c r="E93" s="29"/>
      <c r="F93" s="29"/>
      <c r="G93" s="29"/>
      <c r="H93" s="29"/>
      <c r="I93" s="29"/>
      <c r="J93"/>
      <c r="K93" s="30"/>
      <c r="L93" s="30"/>
      <c r="M93" s="31"/>
      <c r="N93" s="31"/>
      <c r="O93" s="31"/>
      <c r="P93"/>
    </row>
    <row r="94" spans="1:16" ht="12">
      <c r="A94"/>
      <c r="B94"/>
      <c r="C94" s="28"/>
      <c r="D94" s="28"/>
      <c r="E94" s="29"/>
      <c r="F94" s="29"/>
      <c r="G94" s="29"/>
      <c r="H94" s="29"/>
      <c r="I94" s="29"/>
      <c r="J94"/>
      <c r="K94" s="30"/>
      <c r="L94" s="30"/>
      <c r="M94" s="31"/>
      <c r="N94" s="31"/>
      <c r="O94" s="31"/>
      <c r="P94"/>
    </row>
    <row r="95" spans="1:16" ht="12">
      <c r="A95"/>
      <c r="B95"/>
      <c r="C95" s="28"/>
      <c r="D95" s="28"/>
      <c r="E95" s="29"/>
      <c r="F95" s="29"/>
      <c r="G95" s="29"/>
      <c r="H95" s="29"/>
      <c r="I95" s="29"/>
      <c r="J95"/>
      <c r="K95" s="30"/>
      <c r="L95" s="30"/>
      <c r="M95" s="31"/>
      <c r="N95" s="31"/>
      <c r="O95" s="31"/>
      <c r="P95"/>
    </row>
    <row r="96" spans="1:16" ht="12">
      <c r="A96"/>
      <c r="B96"/>
      <c r="C96" s="28"/>
      <c r="D96" s="28"/>
      <c r="E96" s="29"/>
      <c r="F96" s="29"/>
      <c r="G96" s="29"/>
      <c r="H96" s="29"/>
      <c r="I96" s="29"/>
      <c r="J96"/>
      <c r="K96" s="30"/>
      <c r="L96" s="30"/>
      <c r="M96" s="31"/>
      <c r="N96" s="31"/>
      <c r="O96" s="31"/>
      <c r="P96"/>
    </row>
    <row r="97" spans="1:16" ht="12">
      <c r="A97"/>
      <c r="B97"/>
      <c r="C97" s="28"/>
      <c r="D97" s="28"/>
      <c r="E97" s="29"/>
      <c r="F97" s="29"/>
      <c r="G97" s="29"/>
      <c r="H97" s="29"/>
      <c r="I97" s="29"/>
      <c r="J97"/>
      <c r="K97" s="30"/>
      <c r="L97" s="30"/>
      <c r="M97" s="31"/>
      <c r="N97" s="31"/>
      <c r="O97" s="31"/>
      <c r="P97"/>
    </row>
    <row r="98" spans="1:16" ht="12">
      <c r="A98"/>
      <c r="B98"/>
      <c r="C98" s="28"/>
      <c r="D98" s="28"/>
      <c r="E98" s="29"/>
      <c r="F98" s="29"/>
      <c r="G98" s="29"/>
      <c r="H98" s="29"/>
      <c r="I98" s="29"/>
      <c r="J98"/>
      <c r="K98" s="30"/>
      <c r="L98" s="30"/>
      <c r="M98" s="31"/>
      <c r="N98" s="31"/>
      <c r="O98" s="31"/>
      <c r="P98"/>
    </row>
    <row r="99" spans="1:16" ht="12">
      <c r="A99"/>
      <c r="B99"/>
      <c r="C99" s="28"/>
      <c r="D99" s="28"/>
      <c r="E99" s="29"/>
      <c r="F99" s="29"/>
      <c r="G99" s="29"/>
      <c r="H99" s="29"/>
      <c r="I99" s="29"/>
      <c r="J99"/>
      <c r="K99" s="30"/>
      <c r="L99" s="30"/>
      <c r="M99" s="31"/>
      <c r="N99" s="31"/>
      <c r="O99" s="31"/>
      <c r="P99"/>
    </row>
    <row r="100" spans="1:16" ht="12">
      <c r="A100"/>
      <c r="B100"/>
      <c r="C100" s="28"/>
      <c r="D100" s="28"/>
      <c r="E100" s="29"/>
      <c r="F100" s="29"/>
      <c r="G100" s="29"/>
      <c r="H100" s="29"/>
      <c r="I100" s="29"/>
      <c r="J100"/>
      <c r="K100" s="30"/>
      <c r="L100" s="30"/>
      <c r="M100" s="31"/>
      <c r="N100" s="31"/>
      <c r="O100" s="31"/>
      <c r="P100"/>
    </row>
    <row r="101" spans="1:16" ht="12">
      <c r="A101"/>
      <c r="B101"/>
      <c r="C101" s="28"/>
      <c r="D101" s="28"/>
      <c r="E101" s="29"/>
      <c r="F101" s="29"/>
      <c r="G101" s="29"/>
      <c r="H101" s="29"/>
      <c r="I101" s="29"/>
      <c r="J101"/>
      <c r="K101" s="30"/>
      <c r="L101" s="30"/>
      <c r="M101" s="31"/>
      <c r="N101" s="31"/>
      <c r="O101" s="31"/>
      <c r="P101"/>
    </row>
    <row r="102" spans="1:16" ht="12">
      <c r="A102"/>
      <c r="B102"/>
      <c r="C102" s="28"/>
      <c r="D102" s="28"/>
      <c r="E102" s="29"/>
      <c r="F102" s="29"/>
      <c r="G102" s="29"/>
      <c r="H102" s="29"/>
      <c r="I102" s="29"/>
      <c r="J102"/>
      <c r="K102" s="30"/>
      <c r="L102" s="30"/>
      <c r="M102" s="31"/>
      <c r="N102" s="31"/>
      <c r="O102" s="31"/>
      <c r="P102"/>
    </row>
    <row r="103" spans="1:16" ht="12">
      <c r="A103"/>
      <c r="B103"/>
      <c r="C103" s="28"/>
      <c r="D103" s="28"/>
      <c r="E103" s="29"/>
      <c r="F103" s="29"/>
      <c r="G103" s="29"/>
      <c r="H103" s="29"/>
      <c r="I103" s="29"/>
      <c r="J103"/>
      <c r="K103" s="30"/>
      <c r="L103" s="30"/>
      <c r="M103" s="31"/>
      <c r="N103" s="31"/>
      <c r="O103" s="31"/>
      <c r="P103"/>
    </row>
    <row r="104" spans="1:16" ht="12">
      <c r="A104"/>
      <c r="B104"/>
      <c r="C104" s="28"/>
      <c r="D104" s="28"/>
      <c r="E104" s="29"/>
      <c r="F104" s="29"/>
      <c r="G104" s="29"/>
      <c r="H104" s="29"/>
      <c r="I104" s="29"/>
      <c r="J104"/>
      <c r="K104" s="30"/>
      <c r="L104" s="30"/>
      <c r="M104" s="31"/>
      <c r="N104" s="31"/>
      <c r="O104" s="31"/>
      <c r="P104"/>
    </row>
    <row r="105" spans="1:16" ht="12">
      <c r="A105"/>
      <c r="B105"/>
      <c r="C105" s="28"/>
      <c r="D105" s="28"/>
      <c r="E105" s="29"/>
      <c r="F105" s="29"/>
      <c r="G105" s="29"/>
      <c r="H105" s="29"/>
      <c r="I105" s="29"/>
      <c r="J105"/>
      <c r="K105" s="30"/>
      <c r="L105" s="30"/>
      <c r="M105" s="31"/>
      <c r="N105" s="31"/>
      <c r="O105" s="31"/>
      <c r="P105"/>
    </row>
    <row r="106" spans="1:16" ht="12">
      <c r="A106"/>
      <c r="B106"/>
      <c r="C106" s="28"/>
      <c r="D106" s="28"/>
      <c r="E106" s="29"/>
      <c r="F106" s="29"/>
      <c r="G106" s="29"/>
      <c r="H106" s="29"/>
      <c r="I106" s="29"/>
      <c r="J106"/>
      <c r="K106" s="30"/>
      <c r="L106" s="30"/>
      <c r="M106" s="31"/>
      <c r="N106" s="31"/>
      <c r="O106" s="31"/>
      <c r="P106"/>
    </row>
    <row r="107" spans="1:16" ht="12">
      <c r="A107"/>
      <c r="B107"/>
      <c r="C107" s="28"/>
      <c r="D107" s="28"/>
      <c r="E107" s="29"/>
      <c r="F107" s="29"/>
      <c r="G107" s="29"/>
      <c r="H107" s="29"/>
      <c r="I107" s="29"/>
      <c r="J107"/>
      <c r="K107" s="30"/>
      <c r="L107" s="30"/>
      <c r="M107" s="31"/>
      <c r="N107" s="31"/>
      <c r="O107" s="31"/>
      <c r="P107"/>
    </row>
    <row r="108" spans="1:16" ht="12">
      <c r="A108"/>
      <c r="B108"/>
      <c r="C108" s="28"/>
      <c r="D108" s="28"/>
      <c r="E108" s="29"/>
      <c r="F108" s="29"/>
      <c r="G108" s="29"/>
      <c r="H108" s="29"/>
      <c r="I108" s="29"/>
      <c r="J108"/>
      <c r="K108" s="30"/>
      <c r="L108" s="30"/>
      <c r="M108" s="31"/>
      <c r="N108" s="31"/>
      <c r="O108" s="31"/>
      <c r="P108"/>
    </row>
    <row r="109" spans="1:16" ht="12">
      <c r="A109"/>
      <c r="B109"/>
      <c r="C109" s="28"/>
      <c r="D109" s="28"/>
      <c r="E109" s="29"/>
      <c r="F109" s="29"/>
      <c r="G109" s="29"/>
      <c r="H109" s="29"/>
      <c r="I109" s="29"/>
      <c r="J109"/>
      <c r="K109" s="30"/>
      <c r="L109" s="30"/>
      <c r="M109" s="31"/>
      <c r="N109" s="31"/>
      <c r="O109" s="31"/>
      <c r="P109"/>
    </row>
    <row r="110" spans="1:16" ht="12">
      <c r="A110"/>
      <c r="B110"/>
      <c r="C110" s="28"/>
      <c r="D110" s="28"/>
      <c r="E110" s="29"/>
      <c r="F110" s="29"/>
      <c r="G110" s="29"/>
      <c r="H110" s="29"/>
      <c r="I110" s="29"/>
      <c r="J110"/>
      <c r="K110" s="30"/>
      <c r="L110" s="30"/>
      <c r="M110" s="31"/>
      <c r="N110" s="31"/>
      <c r="O110" s="31"/>
      <c r="P110"/>
    </row>
    <row r="111" spans="1:16" ht="12">
      <c r="A111"/>
      <c r="B111"/>
      <c r="C111" s="28"/>
      <c r="D111" s="28"/>
      <c r="E111" s="29"/>
      <c r="F111" s="29"/>
      <c r="G111" s="29"/>
      <c r="H111" s="29"/>
      <c r="I111" s="29"/>
      <c r="J111"/>
      <c r="K111" s="30"/>
      <c r="L111" s="30"/>
      <c r="M111" s="31"/>
      <c r="N111" s="31"/>
      <c r="O111" s="31"/>
      <c r="P111"/>
    </row>
    <row r="112" spans="1:16" ht="12">
      <c r="A112"/>
      <c r="B112"/>
      <c r="C112" s="28"/>
      <c r="D112" s="28"/>
      <c r="E112" s="29"/>
      <c r="F112" s="29"/>
      <c r="G112" s="29"/>
      <c r="H112" s="29"/>
      <c r="I112" s="29"/>
      <c r="J112"/>
      <c r="K112" s="30"/>
      <c r="L112" s="30"/>
      <c r="M112" s="31"/>
      <c r="N112" s="31"/>
      <c r="O112" s="31"/>
      <c r="P112"/>
    </row>
    <row r="113" spans="1:16" ht="12">
      <c r="A113"/>
      <c r="B113"/>
      <c r="C113" s="28"/>
      <c r="D113" s="28"/>
      <c r="E113" s="29"/>
      <c r="F113" s="29"/>
      <c r="G113" s="29"/>
      <c r="H113" s="29"/>
      <c r="I113" s="29"/>
      <c r="J113"/>
      <c r="K113" s="30"/>
      <c r="L113" s="30"/>
      <c r="M113" s="31"/>
      <c r="N113" s="31"/>
      <c r="O113" s="31"/>
      <c r="P113"/>
    </row>
    <row r="114" spans="1:16" ht="12">
      <c r="A114"/>
      <c r="B114"/>
      <c r="C114" s="28"/>
      <c r="D114" s="28"/>
      <c r="E114" s="29"/>
      <c r="F114" s="29"/>
      <c r="G114" s="29"/>
      <c r="H114" s="29"/>
      <c r="I114" s="29"/>
      <c r="J114"/>
      <c r="K114" s="30"/>
      <c r="L114" s="30"/>
      <c r="M114" s="31"/>
      <c r="N114" s="31"/>
      <c r="O114" s="31"/>
      <c r="P114"/>
    </row>
    <row r="115" spans="1:16" ht="12">
      <c r="A115"/>
      <c r="B115"/>
      <c r="C115" s="28"/>
      <c r="D115" s="28"/>
      <c r="E115" s="29"/>
      <c r="F115" s="29"/>
      <c r="G115" s="29"/>
      <c r="H115" s="29"/>
      <c r="I115" s="29"/>
      <c r="J115"/>
      <c r="K115" s="30"/>
      <c r="L115" s="30"/>
      <c r="M115" s="31"/>
      <c r="N115" s="31"/>
      <c r="O115" s="31"/>
      <c r="P115"/>
    </row>
    <row r="116" spans="1:16" ht="12">
      <c r="A116"/>
      <c r="B116"/>
      <c r="C116" s="28"/>
      <c r="D116" s="28"/>
      <c r="E116" s="29"/>
      <c r="F116" s="29"/>
      <c r="G116" s="29"/>
      <c r="H116" s="29"/>
      <c r="I116" s="29"/>
      <c r="J116"/>
      <c r="K116" s="30"/>
      <c r="L116" s="30"/>
      <c r="M116" s="31"/>
      <c r="N116" s="31"/>
      <c r="O116" s="31"/>
      <c r="P116"/>
    </row>
    <row r="117" spans="1:16" ht="12">
      <c r="A117"/>
      <c r="B117"/>
      <c r="C117" s="28"/>
      <c r="D117" s="28"/>
      <c r="E117" s="29"/>
      <c r="F117" s="29"/>
      <c r="G117" s="29"/>
      <c r="H117" s="29"/>
      <c r="I117" s="29"/>
      <c r="J117"/>
      <c r="K117" s="30"/>
      <c r="L117" s="30"/>
      <c r="M117" s="31"/>
      <c r="N117" s="31"/>
      <c r="O117" s="31"/>
      <c r="P117"/>
    </row>
    <row r="118" spans="1:16" ht="12">
      <c r="A118"/>
      <c r="B118"/>
      <c r="C118" s="28"/>
      <c r="D118" s="28"/>
      <c r="E118" s="29"/>
      <c r="F118" s="29"/>
      <c r="G118" s="29"/>
      <c r="H118" s="29"/>
      <c r="I118" s="29"/>
      <c r="J118"/>
      <c r="K118" s="30"/>
      <c r="L118" s="30"/>
      <c r="M118" s="31"/>
      <c r="N118" s="31"/>
      <c r="O118" s="31"/>
      <c r="P118"/>
    </row>
    <row r="119" spans="1:16" ht="12">
      <c r="A119"/>
      <c r="B119"/>
      <c r="C119" s="28"/>
      <c r="D119" s="28"/>
      <c r="E119" s="29"/>
      <c r="F119" s="29"/>
      <c r="G119" s="29"/>
      <c r="H119" s="29"/>
      <c r="I119" s="29"/>
      <c r="J119"/>
      <c r="K119" s="30"/>
      <c r="L119" s="30"/>
      <c r="M119" s="31"/>
      <c r="N119" s="31"/>
      <c r="O119" s="31"/>
      <c r="P119"/>
    </row>
    <row r="120" spans="1:16" ht="12">
      <c r="A120"/>
      <c r="B120"/>
      <c r="C120" s="28"/>
      <c r="D120" s="28"/>
      <c r="E120" s="29"/>
      <c r="F120" s="29"/>
      <c r="G120" s="29"/>
      <c r="H120" s="29"/>
      <c r="I120" s="29"/>
      <c r="J120"/>
      <c r="K120" s="30"/>
      <c r="L120" s="30"/>
      <c r="M120" s="31"/>
      <c r="N120" s="31"/>
      <c r="O120" s="31"/>
      <c r="P120"/>
    </row>
    <row r="121" spans="1:16" ht="12">
      <c r="A121"/>
      <c r="B121"/>
      <c r="C121" s="28"/>
      <c r="D121" s="28"/>
      <c r="E121" s="29"/>
      <c r="F121" s="29"/>
      <c r="G121" s="29"/>
      <c r="H121" s="29"/>
      <c r="I121" s="29"/>
      <c r="J121"/>
      <c r="K121" s="30"/>
      <c r="L121" s="30"/>
      <c r="M121" s="31"/>
      <c r="N121" s="31"/>
      <c r="O121" s="31"/>
      <c r="P121"/>
    </row>
    <row r="122" spans="1:16" ht="12">
      <c r="A122"/>
      <c r="B122"/>
      <c r="C122" s="28"/>
      <c r="D122" s="28"/>
      <c r="E122" s="29"/>
      <c r="F122" s="29"/>
      <c r="G122" s="29"/>
      <c r="H122" s="29"/>
      <c r="I122" s="29"/>
      <c r="J122"/>
      <c r="K122" s="30"/>
      <c r="L122" s="30"/>
      <c r="M122" s="31"/>
      <c r="N122" s="31"/>
      <c r="O122" s="31"/>
      <c r="P122"/>
    </row>
    <row r="123" spans="1:16" ht="12">
      <c r="A123"/>
      <c r="B123"/>
      <c r="C123" s="28"/>
      <c r="D123" s="28"/>
      <c r="E123" s="29"/>
      <c r="F123" s="29"/>
      <c r="G123" s="29"/>
      <c r="H123" s="29"/>
      <c r="I123" s="29"/>
      <c r="J123"/>
      <c r="K123" s="30"/>
      <c r="L123" s="30"/>
      <c r="M123" s="31"/>
      <c r="N123" s="31"/>
      <c r="O123" s="31"/>
      <c r="P123"/>
    </row>
    <row r="124" spans="1:16" ht="12">
      <c r="A124"/>
      <c r="B124"/>
      <c r="C124" s="28"/>
      <c r="D124" s="28"/>
      <c r="E124" s="29"/>
      <c r="F124" s="29"/>
      <c r="G124" s="29"/>
      <c r="H124" s="29"/>
      <c r="I124" s="29"/>
      <c r="J124"/>
      <c r="K124" s="30"/>
      <c r="L124" s="30"/>
      <c r="M124" s="31"/>
      <c r="N124" s="31"/>
      <c r="O124" s="31"/>
      <c r="P124"/>
    </row>
    <row r="125" spans="1:16" ht="12">
      <c r="A125"/>
      <c r="B125"/>
      <c r="C125" s="28"/>
      <c r="D125" s="28"/>
      <c r="E125" s="29"/>
      <c r="F125" s="29"/>
      <c r="G125" s="29"/>
      <c r="H125" s="29"/>
      <c r="I125" s="29"/>
      <c r="J125"/>
      <c r="K125" s="30"/>
      <c r="L125" s="30"/>
      <c r="M125" s="31"/>
      <c r="N125" s="31"/>
      <c r="O125" s="31"/>
      <c r="P125"/>
    </row>
    <row r="126" spans="1:16" ht="12">
      <c r="A126"/>
      <c r="B126"/>
      <c r="C126" s="28"/>
      <c r="D126" s="28"/>
      <c r="E126" s="29"/>
      <c r="F126" s="29"/>
      <c r="G126" s="29"/>
      <c r="H126" s="29"/>
      <c r="I126" s="29"/>
      <c r="J126"/>
      <c r="K126" s="30"/>
      <c r="L126" s="30"/>
      <c r="M126" s="31"/>
      <c r="N126" s="31"/>
      <c r="O126" s="31"/>
      <c r="P126"/>
    </row>
    <row r="127" spans="1:16" ht="12">
      <c r="A127"/>
      <c r="B127"/>
      <c r="C127" s="28"/>
      <c r="D127" s="28"/>
      <c r="E127" s="29"/>
      <c r="F127" s="29"/>
      <c r="G127" s="29"/>
      <c r="H127" s="29"/>
      <c r="I127" s="29"/>
      <c r="J127"/>
      <c r="K127" s="30"/>
      <c r="L127" s="30"/>
      <c r="M127" s="31"/>
      <c r="N127" s="31"/>
      <c r="O127" s="31"/>
      <c r="P127"/>
    </row>
  </sheetData>
  <printOptions/>
  <pageMargins left="0.7874015748031497" right="0.7874015748031497" top="0.984251968503937" bottom="0.984251968503937" header="0.5118110236220472" footer="0.5118110236220472"/>
  <pageSetup fitToHeight="2" fitToWidth="1" horizontalDpi="300" verticalDpi="300" orientation="landscape" paperSize="9" scale="88"/>
  <headerFooter alignWithMargins="0">
    <oddHeader>&amp;LRailroad Tycoon 3 Locomotive List v1.05&amp;RPage &amp;P of &amp;N</oddHeader>
    <oddFooter>&amp;LBased on Railroad Tycoon 3 version 1.05, including the "Coast to Coast" expansion pack.</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279"/>
  <sheetViews>
    <sheetView tabSelected="1" workbookViewId="0" topLeftCell="A4">
      <selection activeCell="C24" sqref="C24"/>
    </sheetView>
  </sheetViews>
  <sheetFormatPr defaultColWidth="11.421875" defaultRowHeight="12.75"/>
  <cols>
    <col min="1" max="1" width="6.28125" style="51" customWidth="1"/>
    <col min="2" max="2" width="20.8515625" style="56" customWidth="1"/>
    <col min="3" max="3" width="17.8515625" style="57" customWidth="1"/>
    <col min="4" max="4" width="14.00390625" style="58" bestFit="1" customWidth="1"/>
    <col min="5" max="5" width="13.421875" style="55" bestFit="1" customWidth="1"/>
    <col min="6" max="6" width="13.28125" style="55" bestFit="1" customWidth="1"/>
    <col min="7" max="7" width="11.421875" style="55" bestFit="1" customWidth="1"/>
    <col min="8" max="8" width="10.8515625" style="55" customWidth="1"/>
    <col min="9" max="9" width="9.421875" style="51" customWidth="1"/>
    <col min="10" max="11" width="7.421875" style="59" bestFit="1" customWidth="1"/>
    <col min="12" max="14" width="7.8515625" style="52" customWidth="1"/>
    <col min="15" max="15" width="14.00390625" style="55" bestFit="1" customWidth="1"/>
    <col min="16" max="16384" width="9.140625" style="51" customWidth="1"/>
  </cols>
  <sheetData>
    <row r="1" spans="1:15" s="50" customFormat="1" ht="42.75">
      <c r="A1" s="44" t="s">
        <v>269</v>
      </c>
      <c r="B1" s="45" t="s">
        <v>145</v>
      </c>
      <c r="C1" s="45" t="s">
        <v>57</v>
      </c>
      <c r="D1" s="46" t="s">
        <v>58</v>
      </c>
      <c r="E1" s="46" t="s">
        <v>59</v>
      </c>
      <c r="F1" s="46" t="s">
        <v>60</v>
      </c>
      <c r="G1" s="46" t="s">
        <v>61</v>
      </c>
      <c r="H1" s="46" t="s">
        <v>62</v>
      </c>
      <c r="I1" s="44" t="s">
        <v>149</v>
      </c>
      <c r="J1" s="47" t="s">
        <v>63</v>
      </c>
      <c r="K1" s="48" t="s">
        <v>64</v>
      </c>
      <c r="L1" s="48" t="s">
        <v>65</v>
      </c>
      <c r="M1" s="81" t="s">
        <v>280</v>
      </c>
      <c r="N1" s="81" t="s">
        <v>281</v>
      </c>
      <c r="O1" s="49"/>
    </row>
    <row r="2" spans="1:15" s="53" customFormat="1" ht="15">
      <c r="A2" s="51">
        <v>0</v>
      </c>
      <c r="B2" s="52">
        <v>2.5</v>
      </c>
      <c r="C2" s="52">
        <v>30000</v>
      </c>
      <c r="D2" s="51" t="s">
        <v>282</v>
      </c>
      <c r="E2" s="53" t="s">
        <v>283</v>
      </c>
      <c r="F2" s="51" t="s">
        <v>283</v>
      </c>
      <c r="G2" s="51" t="s">
        <v>139</v>
      </c>
      <c r="H2" s="51" t="s">
        <v>270</v>
      </c>
      <c r="I2" s="51">
        <v>1840</v>
      </c>
      <c r="J2" s="51">
        <v>15</v>
      </c>
      <c r="K2" s="51">
        <v>7</v>
      </c>
      <c r="L2" s="51">
        <v>1</v>
      </c>
      <c r="M2" s="82" t="s">
        <v>157</v>
      </c>
      <c r="N2" s="82" t="s">
        <v>157</v>
      </c>
      <c r="O2" s="51"/>
    </row>
    <row r="3" spans="1:15" s="53" customFormat="1" ht="15">
      <c r="A3" s="51">
        <v>1</v>
      </c>
      <c r="B3" s="52">
        <v>2</v>
      </c>
      <c r="C3" s="52">
        <v>26000</v>
      </c>
      <c r="D3" s="51" t="s">
        <v>283</v>
      </c>
      <c r="E3" s="51" t="s">
        <v>284</v>
      </c>
      <c r="F3" s="51" t="s">
        <v>284</v>
      </c>
      <c r="G3" s="51" t="s">
        <v>49</v>
      </c>
      <c r="H3" s="51" t="s">
        <v>271</v>
      </c>
      <c r="I3" s="51">
        <v>1870</v>
      </c>
      <c r="J3" s="51">
        <v>25</v>
      </c>
      <c r="K3" s="51">
        <v>40</v>
      </c>
      <c r="L3" s="51">
        <v>6</v>
      </c>
      <c r="M3" s="82" t="s">
        <v>0</v>
      </c>
      <c r="N3" s="82" t="s">
        <v>7</v>
      </c>
      <c r="O3" s="51"/>
    </row>
    <row r="4" spans="1:15" s="53" customFormat="1" ht="15">
      <c r="A4" s="51">
        <v>2</v>
      </c>
      <c r="B4" s="52">
        <v>1.8</v>
      </c>
      <c r="C4" s="52">
        <v>23000</v>
      </c>
      <c r="D4" s="51" t="s">
        <v>284</v>
      </c>
      <c r="E4" s="51" t="s">
        <v>285</v>
      </c>
      <c r="F4" s="51" t="s">
        <v>285</v>
      </c>
      <c r="G4" s="51" t="s">
        <v>140</v>
      </c>
      <c r="H4" s="51" t="s">
        <v>272</v>
      </c>
      <c r="I4" s="51">
        <v>1890</v>
      </c>
      <c r="J4" s="51">
        <v>40</v>
      </c>
      <c r="K4" s="51">
        <v>70</v>
      </c>
      <c r="L4" s="51">
        <v>12</v>
      </c>
      <c r="M4" s="82" t="s">
        <v>1</v>
      </c>
      <c r="N4" s="82" t="s">
        <v>158</v>
      </c>
      <c r="O4" s="51"/>
    </row>
    <row r="5" spans="1:15" s="53" customFormat="1" ht="15">
      <c r="A5" s="51">
        <v>3</v>
      </c>
      <c r="B5" s="52">
        <v>1.5</v>
      </c>
      <c r="C5" s="52">
        <v>20000</v>
      </c>
      <c r="D5" s="51" t="s">
        <v>285</v>
      </c>
      <c r="E5" s="51" t="s">
        <v>286</v>
      </c>
      <c r="F5" s="51" t="s">
        <v>286</v>
      </c>
      <c r="G5" s="51" t="s">
        <v>141</v>
      </c>
      <c r="H5" s="51" t="s">
        <v>275</v>
      </c>
      <c r="I5" s="51">
        <v>1915</v>
      </c>
      <c r="J5" s="51">
        <v>55</v>
      </c>
      <c r="K5" s="51">
        <v>90</v>
      </c>
      <c r="L5" s="51">
        <v>15</v>
      </c>
      <c r="M5" s="82" t="s">
        <v>2</v>
      </c>
      <c r="N5" s="82" t="s">
        <v>2</v>
      </c>
      <c r="O5" s="51"/>
    </row>
    <row r="6" spans="1:15" s="53" customFormat="1" ht="15">
      <c r="A6" s="51">
        <v>4</v>
      </c>
      <c r="B6" s="52">
        <v>1.2</v>
      </c>
      <c r="C6" s="52">
        <v>18000</v>
      </c>
      <c r="D6" s="51" t="s">
        <v>286</v>
      </c>
      <c r="E6" s="51" t="s">
        <v>287</v>
      </c>
      <c r="F6" s="51" t="s">
        <v>287</v>
      </c>
      <c r="G6" s="51" t="s">
        <v>50</v>
      </c>
      <c r="H6" s="51" t="s">
        <v>273</v>
      </c>
      <c r="I6" s="51">
        <v>1920</v>
      </c>
      <c r="J6" s="51">
        <v>70</v>
      </c>
      <c r="K6" s="51">
        <v>120</v>
      </c>
      <c r="L6" s="51">
        <v>18</v>
      </c>
      <c r="M6" s="82" t="s">
        <v>159</v>
      </c>
      <c r="N6" s="82" t="s">
        <v>159</v>
      </c>
      <c r="O6" s="51"/>
    </row>
    <row r="7" spans="1:15" ht="15">
      <c r="A7" s="51">
        <v>5</v>
      </c>
      <c r="B7" s="52">
        <v>1</v>
      </c>
      <c r="C7" s="52">
        <v>15000</v>
      </c>
      <c r="D7" s="51" t="s">
        <v>287</v>
      </c>
      <c r="E7" s="51" t="s">
        <v>288</v>
      </c>
      <c r="F7" s="51" t="s">
        <v>288</v>
      </c>
      <c r="G7" s="51" t="s">
        <v>142</v>
      </c>
      <c r="H7" s="51" t="s">
        <v>274</v>
      </c>
      <c r="I7" s="51">
        <v>1940</v>
      </c>
      <c r="J7" s="51">
        <v>85</v>
      </c>
      <c r="K7" s="51">
        <v>150</v>
      </c>
      <c r="L7" s="51">
        <v>20</v>
      </c>
      <c r="M7" s="82" t="s">
        <v>160</v>
      </c>
      <c r="N7" s="82" t="s">
        <v>160</v>
      </c>
      <c r="O7" s="51"/>
    </row>
    <row r="8" spans="1:15" ht="15">
      <c r="A8" s="51">
        <v>6</v>
      </c>
      <c r="B8" s="52">
        <v>0.9</v>
      </c>
      <c r="C8" s="52">
        <v>12000</v>
      </c>
      <c r="D8" s="51" t="s">
        <v>288</v>
      </c>
      <c r="E8" s="51" t="s">
        <v>46</v>
      </c>
      <c r="F8" s="51" t="s">
        <v>289</v>
      </c>
      <c r="G8" s="51" t="s">
        <v>51</v>
      </c>
      <c r="H8" s="51" t="s">
        <v>277</v>
      </c>
      <c r="I8" s="51">
        <v>1955</v>
      </c>
      <c r="J8" s="51">
        <v>100</v>
      </c>
      <c r="K8" s="51">
        <v>200</v>
      </c>
      <c r="L8" s="51">
        <v>24</v>
      </c>
      <c r="M8" s="82" t="s">
        <v>3</v>
      </c>
      <c r="N8" s="82" t="s">
        <v>8</v>
      </c>
      <c r="O8" s="51"/>
    </row>
    <row r="9" spans="1:15" ht="15">
      <c r="A9" s="51">
        <v>7</v>
      </c>
      <c r="B9" s="52">
        <v>0.75</v>
      </c>
      <c r="C9" s="52">
        <v>10000</v>
      </c>
      <c r="D9" s="51" t="s">
        <v>289</v>
      </c>
      <c r="E9" s="51" t="s">
        <v>47</v>
      </c>
      <c r="F9" s="51" t="s">
        <v>290</v>
      </c>
      <c r="G9" s="51" t="s">
        <v>143</v>
      </c>
      <c r="H9" s="51" t="s">
        <v>276</v>
      </c>
      <c r="I9" s="51">
        <v>1960</v>
      </c>
      <c r="J9" s="51">
        <v>125</v>
      </c>
      <c r="K9" s="51">
        <v>300</v>
      </c>
      <c r="L9" s="51">
        <v>30</v>
      </c>
      <c r="M9" s="82" t="s">
        <v>4</v>
      </c>
      <c r="N9" s="82" t="s">
        <v>9</v>
      </c>
      <c r="O9" s="51"/>
    </row>
    <row r="10" spans="1:15" ht="15">
      <c r="A10" s="51">
        <v>8</v>
      </c>
      <c r="B10" s="52">
        <v>0.6</v>
      </c>
      <c r="C10" s="52">
        <v>8000</v>
      </c>
      <c r="D10" s="51" t="s">
        <v>290</v>
      </c>
      <c r="E10" s="51" t="s">
        <v>45</v>
      </c>
      <c r="F10" s="51" t="s">
        <v>291</v>
      </c>
      <c r="G10" s="51" t="s">
        <v>52</v>
      </c>
      <c r="H10" s="51" t="s">
        <v>278</v>
      </c>
      <c r="I10" s="51">
        <v>1970</v>
      </c>
      <c r="J10" s="51">
        <v>150</v>
      </c>
      <c r="K10" s="51">
        <v>420</v>
      </c>
      <c r="L10" s="51">
        <v>35</v>
      </c>
      <c r="M10" s="82" t="s">
        <v>5</v>
      </c>
      <c r="N10" s="82" t="s">
        <v>10</v>
      </c>
      <c r="O10" s="51"/>
    </row>
    <row r="11" spans="1:15" ht="15">
      <c r="A11" s="51">
        <v>9</v>
      </c>
      <c r="B11" s="52">
        <v>0.5</v>
      </c>
      <c r="C11" s="52">
        <v>5000</v>
      </c>
      <c r="D11" s="51" t="s">
        <v>291</v>
      </c>
      <c r="E11" s="51" t="s">
        <v>292</v>
      </c>
      <c r="F11" s="51" t="s">
        <v>48</v>
      </c>
      <c r="G11" s="51" t="s">
        <v>144</v>
      </c>
      <c r="H11" s="51" t="s">
        <v>279</v>
      </c>
      <c r="I11" s="51">
        <v>1990</v>
      </c>
      <c r="J11" s="51">
        <v>200</v>
      </c>
      <c r="K11" s="51">
        <v>540</v>
      </c>
      <c r="L11" s="51">
        <v>45</v>
      </c>
      <c r="M11" s="82" t="s">
        <v>6</v>
      </c>
      <c r="N11" s="82" t="s">
        <v>6</v>
      </c>
      <c r="O11" s="51"/>
    </row>
    <row r="12" spans="2:15" ht="15">
      <c r="B12" s="54"/>
      <c r="C12" s="55"/>
      <c r="D12" s="51"/>
      <c r="E12" s="51"/>
      <c r="F12" s="51"/>
      <c r="G12" s="51"/>
      <c r="H12" s="51"/>
      <c r="J12" s="51"/>
      <c r="K12" s="51"/>
      <c r="L12" s="51"/>
      <c r="M12" s="51"/>
      <c r="N12" s="51"/>
      <c r="O12" s="51"/>
    </row>
    <row r="13" spans="2:15" ht="15">
      <c r="B13" s="54"/>
      <c r="C13" s="55"/>
      <c r="D13" s="51"/>
      <c r="E13" s="51"/>
      <c r="F13" s="85">
        <v>9</v>
      </c>
      <c r="G13" s="85">
        <v>0.0001</v>
      </c>
      <c r="H13" s="85">
        <v>0.001</v>
      </c>
      <c r="J13" s="51"/>
      <c r="K13" s="51"/>
      <c r="L13" s="51"/>
      <c r="M13" s="51"/>
      <c r="N13" s="51"/>
      <c r="O13" s="51"/>
    </row>
    <row r="14" spans="2:15" ht="15">
      <c r="B14" s="60" t="s">
        <v>151</v>
      </c>
      <c r="C14" s="61"/>
      <c r="D14" s="62"/>
      <c r="E14" s="63"/>
      <c r="F14" s="85">
        <v>9</v>
      </c>
      <c r="G14" s="85">
        <f>B11</f>
        <v>0.5</v>
      </c>
      <c r="H14" s="85">
        <f>C11</f>
        <v>5000</v>
      </c>
      <c r="J14" s="51"/>
      <c r="K14" s="51"/>
      <c r="L14" s="51"/>
      <c r="M14" s="51"/>
      <c r="N14" s="51"/>
      <c r="O14" s="51"/>
    </row>
    <row r="15" spans="2:15" ht="15">
      <c r="B15" s="64" t="s">
        <v>146</v>
      </c>
      <c r="C15" s="65" t="s">
        <v>44</v>
      </c>
      <c r="D15" s="66"/>
      <c r="E15" s="67"/>
      <c r="F15" s="85">
        <v>8</v>
      </c>
      <c r="G15" s="85">
        <f>B10</f>
        <v>0.6</v>
      </c>
      <c r="H15" s="85">
        <f>C10</f>
        <v>8000</v>
      </c>
      <c r="J15" s="51"/>
      <c r="K15" s="51"/>
      <c r="L15" s="51"/>
      <c r="M15" s="51"/>
      <c r="N15" s="51"/>
      <c r="O15" s="51"/>
    </row>
    <row r="16" spans="2:15" ht="15">
      <c r="B16" s="64" t="s">
        <v>147</v>
      </c>
      <c r="C16" s="65">
        <v>1957</v>
      </c>
      <c r="D16" s="66"/>
      <c r="E16" s="68" t="s">
        <v>154</v>
      </c>
      <c r="F16" s="85">
        <v>7</v>
      </c>
      <c r="G16" s="85">
        <f>B9</f>
        <v>0.75</v>
      </c>
      <c r="H16" s="85">
        <f>C9</f>
        <v>10000</v>
      </c>
      <c r="J16" s="51"/>
      <c r="K16" s="51"/>
      <c r="L16" s="51"/>
      <c r="M16" s="51"/>
      <c r="N16" s="51"/>
      <c r="O16" s="51"/>
    </row>
    <row r="17" spans="2:15" ht="15">
      <c r="B17" s="110" t="s">
        <v>148</v>
      </c>
      <c r="C17" s="111">
        <f>33+ROUND((C16-1830)/2.55,0)</f>
        <v>83</v>
      </c>
      <c r="D17" s="66"/>
      <c r="E17" s="69">
        <f>C17-E31</f>
        <v>0</v>
      </c>
      <c r="F17" s="85">
        <v>6</v>
      </c>
      <c r="G17" s="85">
        <f>B8</f>
        <v>0.9</v>
      </c>
      <c r="H17" s="85">
        <f>C8</f>
        <v>12000</v>
      </c>
      <c r="J17" s="51"/>
      <c r="K17" s="51"/>
      <c r="L17" s="51"/>
      <c r="M17" s="51"/>
      <c r="N17" s="51"/>
      <c r="O17" s="51"/>
    </row>
    <row r="18" spans="2:15" ht="15">
      <c r="B18" s="70" t="s">
        <v>150</v>
      </c>
      <c r="C18" s="71" t="str">
        <f>LOOKUP(C16,I2:I11,H2:H11)</f>
        <v>Early Diesel</v>
      </c>
      <c r="D18" s="72" t="s">
        <v>11</v>
      </c>
      <c r="E18" s="69" t="s">
        <v>153</v>
      </c>
      <c r="F18" s="85">
        <v>5</v>
      </c>
      <c r="G18" s="85">
        <f>B7</f>
        <v>1</v>
      </c>
      <c r="H18" s="85">
        <f>C7</f>
        <v>15000</v>
      </c>
      <c r="J18" s="51"/>
      <c r="K18" s="51"/>
      <c r="L18" s="51"/>
      <c r="M18" s="51"/>
      <c r="N18" s="51"/>
      <c r="O18" s="51"/>
    </row>
    <row r="19" spans="2:15" ht="15">
      <c r="B19" s="64" t="s">
        <v>152</v>
      </c>
      <c r="C19" s="65" t="s">
        <v>277</v>
      </c>
      <c r="D19" s="72">
        <v>1</v>
      </c>
      <c r="E19" s="69">
        <f>((MATCH(C19,H2:H11,0))-1)*D19</f>
        <v>6</v>
      </c>
      <c r="F19" s="85">
        <v>4</v>
      </c>
      <c r="G19" s="85">
        <f>B6</f>
        <v>1.2</v>
      </c>
      <c r="H19" s="85">
        <f>C6</f>
        <v>18000</v>
      </c>
      <c r="J19" s="51"/>
      <c r="K19" s="51"/>
      <c r="L19" s="51"/>
      <c r="M19" s="51"/>
      <c r="N19" s="51"/>
      <c r="O19" s="51"/>
    </row>
    <row r="20" spans="2:15" ht="15">
      <c r="B20" s="73" t="s">
        <v>145</v>
      </c>
      <c r="C20" s="65">
        <v>1.2</v>
      </c>
      <c r="D20" s="72">
        <v>1</v>
      </c>
      <c r="E20" s="69">
        <f>D20*((MATCH(C20,B2:B11,0))-1)</f>
        <v>4</v>
      </c>
      <c r="F20" s="85">
        <v>3</v>
      </c>
      <c r="G20" s="86">
        <f>B5</f>
        <v>1.5</v>
      </c>
      <c r="H20" s="86">
        <f>C5</f>
        <v>20000</v>
      </c>
      <c r="J20" s="51"/>
      <c r="K20" s="51"/>
      <c r="L20" s="51"/>
      <c r="M20" s="51"/>
      <c r="N20" s="51"/>
      <c r="O20" s="51"/>
    </row>
    <row r="21" spans="2:15" ht="15">
      <c r="B21" s="74" t="s">
        <v>155</v>
      </c>
      <c r="C21" s="71">
        <f>((C16-1827)*1000)+((C17+D21+D21)*1000*C20*C20)</f>
        <v>255280</v>
      </c>
      <c r="D21" s="75">
        <f>ABS(C16-INDEX(I2:I11,(E19/D19)+1))</f>
        <v>2</v>
      </c>
      <c r="E21" s="69"/>
      <c r="F21" s="85">
        <v>2</v>
      </c>
      <c r="G21" s="85">
        <f>B4</f>
        <v>1.8</v>
      </c>
      <c r="H21" s="85">
        <f>C4</f>
        <v>23000</v>
      </c>
      <c r="J21" s="51"/>
      <c r="K21" s="51"/>
      <c r="L21" s="51"/>
      <c r="M21" s="51"/>
      <c r="N21" s="51"/>
      <c r="O21" s="51"/>
    </row>
    <row r="22" spans="2:15" ht="15">
      <c r="B22" s="73" t="s">
        <v>57</v>
      </c>
      <c r="C22" s="65">
        <v>20000</v>
      </c>
      <c r="D22" s="72">
        <v>1</v>
      </c>
      <c r="E22" s="69">
        <f>D22*((MATCH(C22,C2:C11,0))-1)</f>
        <v>3</v>
      </c>
      <c r="F22" s="85">
        <v>1</v>
      </c>
      <c r="G22" s="85">
        <f>B3</f>
        <v>2</v>
      </c>
      <c r="H22" s="85">
        <f>C3</f>
        <v>26000</v>
      </c>
      <c r="J22" s="51"/>
      <c r="K22" s="51"/>
      <c r="L22" s="51"/>
      <c r="M22" s="51"/>
      <c r="N22" s="51"/>
      <c r="O22" s="51"/>
    </row>
    <row r="23" spans="2:15" ht="15">
      <c r="B23" s="76" t="s">
        <v>12</v>
      </c>
      <c r="C23" s="71">
        <f>C22+((D21+5)*100)</f>
        <v>20700</v>
      </c>
      <c r="D23" s="72"/>
      <c r="E23" s="69"/>
      <c r="F23" s="85">
        <v>0</v>
      </c>
      <c r="G23" s="85">
        <f>B2</f>
        <v>2.5</v>
      </c>
      <c r="H23" s="85">
        <f>C2</f>
        <v>30000</v>
      </c>
      <c r="J23" s="51"/>
      <c r="K23" s="51"/>
      <c r="L23" s="51"/>
      <c r="M23" s="51"/>
      <c r="N23" s="51"/>
      <c r="O23" s="51"/>
    </row>
    <row r="24" spans="2:15" ht="15">
      <c r="B24" s="73" t="s">
        <v>58</v>
      </c>
      <c r="C24" s="65" t="s">
        <v>289</v>
      </c>
      <c r="D24" s="72">
        <v>2</v>
      </c>
      <c r="E24" s="69">
        <f>D24*((MATCH(C24,D2:D11,0))-1)</f>
        <v>14</v>
      </c>
      <c r="F24" s="51"/>
      <c r="G24" s="51"/>
      <c r="H24" s="51"/>
      <c r="J24" s="51"/>
      <c r="K24" s="51"/>
      <c r="L24" s="51"/>
      <c r="M24" s="51"/>
      <c r="N24" s="51"/>
      <c r="O24" s="51"/>
    </row>
    <row r="25" spans="2:15" ht="15">
      <c r="B25" s="73" t="s">
        <v>59</v>
      </c>
      <c r="C25" s="65" t="s">
        <v>288</v>
      </c>
      <c r="D25" s="72">
        <v>2</v>
      </c>
      <c r="E25" s="69">
        <f>D25*((MATCH(C25,E2:E11,0))-1)</f>
        <v>10</v>
      </c>
      <c r="F25" s="51"/>
      <c r="G25" s="51"/>
      <c r="H25" s="51"/>
      <c r="J25" s="51"/>
      <c r="K25" s="51"/>
      <c r="L25" s="51"/>
      <c r="M25" s="51"/>
      <c r="N25" s="51"/>
      <c r="O25" s="51"/>
    </row>
    <row r="26" spans="2:15" ht="15">
      <c r="B26" s="73" t="s">
        <v>60</v>
      </c>
      <c r="C26" s="65" t="s">
        <v>288</v>
      </c>
      <c r="D26" s="72">
        <v>2</v>
      </c>
      <c r="E26" s="69">
        <f>D26*((MATCH(C26,F2:F11,0))-1)</f>
        <v>10</v>
      </c>
      <c r="F26" s="51"/>
      <c r="G26" s="51"/>
      <c r="H26" s="51"/>
      <c r="J26" s="51"/>
      <c r="K26" s="51"/>
      <c r="L26" s="51"/>
      <c r="M26" s="51"/>
      <c r="N26" s="51"/>
      <c r="O26" s="51"/>
    </row>
    <row r="27" spans="2:15" ht="15">
      <c r="B27" s="73" t="s">
        <v>61</v>
      </c>
      <c r="C27" s="65" t="s">
        <v>50</v>
      </c>
      <c r="D27" s="72">
        <v>1</v>
      </c>
      <c r="E27" s="69">
        <f>D27*((MATCH(C27,G2:G11,0))-1)</f>
        <v>4</v>
      </c>
      <c r="G27" s="51"/>
      <c r="H27" s="51"/>
      <c r="J27" s="51"/>
      <c r="K27" s="51"/>
      <c r="L27" s="51"/>
      <c r="M27" s="51"/>
      <c r="N27" s="51"/>
      <c r="O27" s="51"/>
    </row>
    <row r="28" spans="2:15" ht="15">
      <c r="B28" s="73" t="s">
        <v>63</v>
      </c>
      <c r="C28" s="65">
        <v>70</v>
      </c>
      <c r="D28" s="72">
        <v>2</v>
      </c>
      <c r="E28" s="69">
        <f>D28*((MATCH(C28,J2:J11,0))-1)</f>
        <v>8</v>
      </c>
      <c r="F28" s="51"/>
      <c r="G28" s="51"/>
      <c r="H28" s="51"/>
      <c r="J28" s="51"/>
      <c r="K28" s="51"/>
      <c r="L28" s="51"/>
      <c r="M28" s="51"/>
      <c r="N28" s="51"/>
      <c r="O28" s="51"/>
    </row>
    <row r="29" spans="2:15" ht="15">
      <c r="B29" s="73" t="s">
        <v>64</v>
      </c>
      <c r="C29" s="65">
        <v>200</v>
      </c>
      <c r="D29" s="72">
        <v>2</v>
      </c>
      <c r="E29" s="69">
        <f>D29*((MATCH(C29,K2:K11,0))-1)</f>
        <v>12</v>
      </c>
      <c r="F29" s="51"/>
      <c r="G29" s="51"/>
      <c r="H29" s="51"/>
      <c r="J29" s="51"/>
      <c r="K29" s="51"/>
      <c r="L29" s="51"/>
      <c r="M29" s="51"/>
      <c r="N29" s="51"/>
      <c r="O29" s="51"/>
    </row>
    <row r="30" spans="2:15" ht="15">
      <c r="B30" s="73" t="s">
        <v>65</v>
      </c>
      <c r="C30" s="65">
        <v>24</v>
      </c>
      <c r="D30" s="72">
        <v>2</v>
      </c>
      <c r="E30" s="69">
        <f>D30*((MATCH(C30,L2:L11,0))-1)</f>
        <v>12</v>
      </c>
      <c r="F30" s="51"/>
      <c r="G30" s="51"/>
      <c r="H30" s="51"/>
      <c r="J30" s="51"/>
      <c r="K30" s="51"/>
      <c r="L30" s="51"/>
      <c r="M30" s="51"/>
      <c r="N30" s="51"/>
      <c r="O30" s="51"/>
    </row>
    <row r="31" spans="2:15" ht="15">
      <c r="B31" s="77"/>
      <c r="C31" s="78" t="s">
        <v>156</v>
      </c>
      <c r="D31" s="79"/>
      <c r="E31" s="80">
        <f>SUM(E19:E30)</f>
        <v>83</v>
      </c>
      <c r="F31" s="51"/>
      <c r="G31" s="59"/>
      <c r="H31" s="51"/>
      <c r="J31" s="51"/>
      <c r="K31" s="51"/>
      <c r="L31" s="51"/>
      <c r="M31" s="51"/>
      <c r="N31" s="51"/>
      <c r="O31" s="51"/>
    </row>
    <row r="32" spans="2:15" ht="15.75" thickBot="1">
      <c r="B32" s="54"/>
      <c r="C32" s="55"/>
      <c r="D32" s="51"/>
      <c r="E32" s="51"/>
      <c r="F32" s="51"/>
      <c r="G32" s="51"/>
      <c r="H32" s="51"/>
      <c r="J32" s="51"/>
      <c r="K32" s="51"/>
      <c r="L32" s="51"/>
      <c r="M32" s="51"/>
      <c r="N32" s="51"/>
      <c r="O32" s="51"/>
    </row>
    <row r="33" spans="2:18" ht="34.5">
      <c r="B33" s="2" t="s">
        <v>54</v>
      </c>
      <c r="C33" s="2" t="s">
        <v>102</v>
      </c>
      <c r="D33" s="5" t="s">
        <v>99</v>
      </c>
      <c r="E33" s="5" t="s">
        <v>100</v>
      </c>
      <c r="F33" s="3" t="s">
        <v>56</v>
      </c>
      <c r="G33" s="3" t="s">
        <v>57</v>
      </c>
      <c r="H33" s="4" t="s">
        <v>58</v>
      </c>
      <c r="I33" s="4" t="s">
        <v>59</v>
      </c>
      <c r="J33" s="4" t="s">
        <v>60</v>
      </c>
      <c r="K33" s="4" t="s">
        <v>61</v>
      </c>
      <c r="L33" s="4" t="s">
        <v>62</v>
      </c>
      <c r="M33" s="5" t="s">
        <v>63</v>
      </c>
      <c r="N33" s="6" t="s">
        <v>64</v>
      </c>
      <c r="O33" s="6" t="s">
        <v>65</v>
      </c>
      <c r="P33" s="5" t="s">
        <v>66</v>
      </c>
      <c r="Q33" s="5" t="s">
        <v>67</v>
      </c>
      <c r="R33" s="5" t="s">
        <v>68</v>
      </c>
    </row>
    <row r="34" spans="1:18" ht="15">
      <c r="A34"/>
      <c r="B34" s="88" t="s">
        <v>69</v>
      </c>
      <c r="C34" s="97"/>
      <c r="D34" s="83">
        <v>1829</v>
      </c>
      <c r="E34" s="83">
        <v>1840</v>
      </c>
      <c r="F34" s="10">
        <v>10000</v>
      </c>
      <c r="G34" s="10">
        <v>6000</v>
      </c>
      <c r="H34" s="11" t="s">
        <v>71</v>
      </c>
      <c r="I34" s="11" t="s">
        <v>72</v>
      </c>
      <c r="J34" s="11" t="s">
        <v>73</v>
      </c>
      <c r="K34" s="11" t="s">
        <v>74</v>
      </c>
      <c r="L34" s="11" t="s">
        <v>270</v>
      </c>
      <c r="M34" s="8">
        <v>25</v>
      </c>
      <c r="N34" s="12">
        <v>10.1</v>
      </c>
      <c r="O34" s="12">
        <v>1.7</v>
      </c>
      <c r="P34" s="13" t="s">
        <v>66</v>
      </c>
      <c r="Q34" s="13" t="s">
        <v>67</v>
      </c>
      <c r="R34" s="13" t="s">
        <v>68</v>
      </c>
    </row>
    <row r="35" spans="1:18" ht="15">
      <c r="A35"/>
      <c r="B35" s="89"/>
      <c r="C35" s="98">
        <f>SUM(F35:O35)</f>
        <v>34</v>
      </c>
      <c r="D35" s="99">
        <f>33+ROUND((D34-1830)/2.55,0)</f>
        <v>33</v>
      </c>
      <c r="E35" s="99">
        <f>33+ROUND((E34-1830)/2.55,0)</f>
        <v>37</v>
      </c>
      <c r="F35" s="92">
        <f>$D$20*(LOOKUP(SQRT((F34-((D34-1827)*1000))/((43+((D34-1830)/2.55))*1000)),$G$13:$G$23,$F$13:$F$23))</f>
        <v>9</v>
      </c>
      <c r="G35" s="92">
        <f>$D$22*(LOOKUP(G34,$H$13:$H$23,$F$13:$F$23))</f>
        <v>9</v>
      </c>
      <c r="H35" s="92">
        <f>$D$24*(MATCH(H34,$D$2:$D$11,0)-1)</f>
        <v>0</v>
      </c>
      <c r="I35" s="92">
        <f>$D$25*(MATCH(I34,$E$2:$E$11,0)-1)</f>
        <v>2</v>
      </c>
      <c r="J35" s="92">
        <f>$D$26*(MATCH(J34,$F$2:$F$11,0)-1)</f>
        <v>4</v>
      </c>
      <c r="K35" s="92">
        <f>$D$27*(MATCH(K34,$G$2:$G$11,0)-1)</f>
        <v>8</v>
      </c>
      <c r="L35" s="92">
        <f>$D$19*(MATCH(L34,$H$2:$H$11,0)-1)</f>
        <v>0</v>
      </c>
      <c r="M35" s="92">
        <f>$D$28*LOOKUP(M34,$J$2:$J$11,$A$2:$A$11)</f>
        <v>2</v>
      </c>
      <c r="N35" s="92">
        <f>$D$29*LOOKUP(N34,$K$2:$K$11,$A$2:$A$11)</f>
        <v>0</v>
      </c>
      <c r="O35" s="92">
        <f>$D$30*LOOKUP(O34,$L$2:$L$11,$A$2:$A$11)</f>
        <v>0</v>
      </c>
      <c r="P35" s="87"/>
      <c r="Q35" s="87"/>
      <c r="R35" s="87"/>
    </row>
    <row r="36" spans="1:18" ht="15">
      <c r="A36"/>
      <c r="B36" s="90" t="s">
        <v>76</v>
      </c>
      <c r="C36" s="93"/>
      <c r="D36" s="84">
        <v>1835</v>
      </c>
      <c r="E36" s="84">
        <v>1857</v>
      </c>
      <c r="F36" s="17">
        <v>20000</v>
      </c>
      <c r="G36" s="17">
        <v>5000</v>
      </c>
      <c r="H36" s="18" t="s">
        <v>72</v>
      </c>
      <c r="I36" s="18" t="s">
        <v>72</v>
      </c>
      <c r="J36" s="18" t="s">
        <v>73</v>
      </c>
      <c r="K36" s="18" t="s">
        <v>74</v>
      </c>
      <c r="L36" s="18" t="s">
        <v>270</v>
      </c>
      <c r="M36" s="15">
        <v>31</v>
      </c>
      <c r="N36" s="19">
        <v>8</v>
      </c>
      <c r="O36" s="19">
        <v>1.2999999523162842</v>
      </c>
      <c r="P36" s="20" t="s">
        <v>53</v>
      </c>
      <c r="Q36" s="20" t="s">
        <v>67</v>
      </c>
      <c r="R36" s="20" t="s">
        <v>53</v>
      </c>
    </row>
    <row r="37" spans="1:18" ht="15">
      <c r="A37"/>
      <c r="B37" s="90"/>
      <c r="C37" s="94">
        <f>SUM(F37:O37)</f>
        <v>38</v>
      </c>
      <c r="D37" s="95">
        <f>33+ROUND((D36-1830)/2.55,0)</f>
        <v>35</v>
      </c>
      <c r="E37" s="95">
        <f>33+ROUND((E36-1830)/2.55,0)</f>
        <v>44</v>
      </c>
      <c r="F37" s="96">
        <f>$D$20*(LOOKUP(SQRT((F36-((D36-1827)*1000))/((43+((D36-1830)/2.55))*1000)),$G$13:$G$23,$F$13:$F$23))</f>
        <v>9</v>
      </c>
      <c r="G37" s="96">
        <f>$D$22*(LOOKUP(G36,$H$13:$H$23,$F$13:$F$23))</f>
        <v>9</v>
      </c>
      <c r="H37" s="96">
        <f>$D$24*(MATCH(H36,$D$2:$D$11,0)-1)</f>
        <v>4</v>
      </c>
      <c r="I37" s="96">
        <f>$D$25*(MATCH(I36,$E$2:$E$11,0)-1)</f>
        <v>2</v>
      </c>
      <c r="J37" s="96">
        <f>$D$26*(MATCH(J36,$F$2:$F$11,0)-1)</f>
        <v>4</v>
      </c>
      <c r="K37" s="96">
        <f>$D$27*(MATCH(K36,$G$2:$G$11,0)-1)</f>
        <v>8</v>
      </c>
      <c r="L37" s="96">
        <f>$D$19*(MATCH(L36,$H$2:$H$11,0)-1)</f>
        <v>0</v>
      </c>
      <c r="M37" s="96">
        <f>$D$28*LOOKUP(M36,$J$2:$J$11,$A$2:$A$11)</f>
        <v>2</v>
      </c>
      <c r="N37" s="96">
        <f>$D$29*LOOKUP(N36,$K$2:$K$11,$A$2:$A$11)</f>
        <v>0</v>
      </c>
      <c r="O37" s="96">
        <f>$D$30*LOOKUP(O36,$L$2:$L$11,$A$2:$A$11)</f>
        <v>0</v>
      </c>
      <c r="P37" s="20"/>
      <c r="Q37" s="20"/>
      <c r="R37" s="20"/>
    </row>
    <row r="38" spans="1:18" ht="15">
      <c r="A38"/>
      <c r="B38" s="88" t="s">
        <v>78</v>
      </c>
      <c r="C38" s="97"/>
      <c r="D38" s="83">
        <v>1837</v>
      </c>
      <c r="E38" s="83">
        <v>1873</v>
      </c>
      <c r="F38" s="10">
        <v>40000</v>
      </c>
      <c r="G38" s="10">
        <v>8000</v>
      </c>
      <c r="H38" s="11" t="s">
        <v>73</v>
      </c>
      <c r="I38" s="11" t="s">
        <v>73</v>
      </c>
      <c r="J38" s="11" t="s">
        <v>80</v>
      </c>
      <c r="K38" s="11" t="s">
        <v>81</v>
      </c>
      <c r="L38" s="11" t="s">
        <v>270</v>
      </c>
      <c r="M38" s="8">
        <v>35</v>
      </c>
      <c r="N38" s="12">
        <v>15.300000190734863</v>
      </c>
      <c r="O38" s="12">
        <v>2.200000047683716</v>
      </c>
      <c r="P38" s="13" t="s">
        <v>66</v>
      </c>
      <c r="Q38" s="13" t="s">
        <v>53</v>
      </c>
      <c r="R38" s="13" t="s">
        <v>68</v>
      </c>
    </row>
    <row r="39" spans="1:18" ht="15">
      <c r="A39"/>
      <c r="B39" s="88"/>
      <c r="C39" s="98">
        <f>SUM(F39:O39)</f>
        <v>39</v>
      </c>
      <c r="D39" s="99">
        <f>33+ROUND((D38-1830)/2.55,0)</f>
        <v>36</v>
      </c>
      <c r="E39" s="99">
        <f>33+ROUND((E38-1830)/2.55,0)</f>
        <v>50</v>
      </c>
      <c r="F39" s="92">
        <f>$D$20*(LOOKUP(SQRT((F38-((D38-1827)*1000))/((43+((D38-1830)/2.55))*1000)),$G$13:$G$23,$F$13:$F$23))</f>
        <v>7</v>
      </c>
      <c r="G39" s="92">
        <f>$D$22*(LOOKUP(G38,$H$13:$H$23,$F$13:$F$23))</f>
        <v>8</v>
      </c>
      <c r="H39" s="92">
        <f>$D$24*(MATCH(H38,$D$2:$D$11,0)-1)</f>
        <v>6</v>
      </c>
      <c r="I39" s="92">
        <f>$D$25*(MATCH(I38,$E$2:$E$11,0)-1)</f>
        <v>4</v>
      </c>
      <c r="J39" s="92">
        <f>$D$26*(MATCH(J38,$F$2:$F$11,0)-1)</f>
        <v>6</v>
      </c>
      <c r="K39" s="92">
        <f>$D$27*(MATCH(K38,$G$2:$G$11,0)-1)</f>
        <v>6</v>
      </c>
      <c r="L39" s="92">
        <f>$D$19*(MATCH(L38,$H$2:$H$11,0)-1)</f>
        <v>0</v>
      </c>
      <c r="M39" s="92">
        <f>$D$28*LOOKUP(M38,$J$2:$J$11,$A$2:$A$11)</f>
        <v>2</v>
      </c>
      <c r="N39" s="92">
        <f>$D$29*LOOKUP(N38,$K$2:$K$11,$A$2:$A$11)</f>
        <v>0</v>
      </c>
      <c r="O39" s="92">
        <f>$D$30*LOOKUP(O38,$L$2:$L$11,$A$2:$A$11)</f>
        <v>0</v>
      </c>
      <c r="P39" s="13"/>
      <c r="Q39" s="13"/>
      <c r="R39" s="13"/>
    </row>
    <row r="40" spans="1:18" ht="15">
      <c r="A40"/>
      <c r="B40" s="90" t="s">
        <v>82</v>
      </c>
      <c r="C40" s="93"/>
      <c r="D40" s="84">
        <v>1840</v>
      </c>
      <c r="E40" s="84">
        <v>1870</v>
      </c>
      <c r="F40" s="17">
        <v>70000</v>
      </c>
      <c r="G40" s="17">
        <v>11000</v>
      </c>
      <c r="H40" s="18" t="s">
        <v>84</v>
      </c>
      <c r="I40" s="18" t="s">
        <v>80</v>
      </c>
      <c r="J40" s="18" t="s">
        <v>72</v>
      </c>
      <c r="K40" s="18" t="s">
        <v>74</v>
      </c>
      <c r="L40" s="18" t="s">
        <v>270</v>
      </c>
      <c r="M40" s="15">
        <v>58</v>
      </c>
      <c r="N40" s="19">
        <v>26.100000381469727</v>
      </c>
      <c r="O40" s="19">
        <v>2.5999999046325684</v>
      </c>
      <c r="P40" s="20" t="s">
        <v>53</v>
      </c>
      <c r="Q40" s="20" t="s">
        <v>67</v>
      </c>
      <c r="R40" s="20" t="s">
        <v>53</v>
      </c>
    </row>
    <row r="41" spans="1:18" ht="15">
      <c r="A41"/>
      <c r="B41" s="90"/>
      <c r="C41" s="94">
        <f>SUM(F41:O41)</f>
        <v>36</v>
      </c>
      <c r="D41" s="95">
        <f>33+ROUND((D40-1830)/2.55,0)</f>
        <v>37</v>
      </c>
      <c r="E41" s="95">
        <f>33+ROUND((E40-1830)/2.55,0)</f>
        <v>49</v>
      </c>
      <c r="F41" s="96">
        <f>$D$20*(LOOKUP(SQRT((F40-((D40-1827)*1000))/((43+((D40-1830)/2.55))*1000)),$G$13:$G$23,$F$13:$F$23))</f>
        <v>5</v>
      </c>
      <c r="G41" s="96">
        <f>$D$22*(LOOKUP(G40,$H$13:$H$23,$F$13:$F$23))</f>
        <v>7</v>
      </c>
      <c r="H41" s="96">
        <f>$D$24*(MATCH(H40,$D$2:$D$11,0)-1)</f>
        <v>2</v>
      </c>
      <c r="I41" s="96">
        <f>$D$25*(MATCH(I40,$E$2:$E$11,0)-1)</f>
        <v>6</v>
      </c>
      <c r="J41" s="96">
        <f>$D$26*(MATCH(J40,$F$2:$F$11,0)-1)</f>
        <v>2</v>
      </c>
      <c r="K41" s="96">
        <f>$D$27*(MATCH(K40,$G$2:$G$11,0)-1)</f>
        <v>8</v>
      </c>
      <c r="L41" s="96">
        <f>$D$19*(MATCH(L40,$H$2:$H$11,0)-1)</f>
        <v>0</v>
      </c>
      <c r="M41" s="96">
        <f>$D$28*LOOKUP(M40,$J$2:$J$11,$A$2:$A$11)</f>
        <v>6</v>
      </c>
      <c r="N41" s="96">
        <f>$D$29*LOOKUP(N40,$K$2:$K$11,$A$2:$A$11)</f>
        <v>0</v>
      </c>
      <c r="O41" s="96">
        <f>$D$30*LOOKUP(O40,$L$2:$L$11,$A$2:$A$11)</f>
        <v>0</v>
      </c>
      <c r="P41" s="20"/>
      <c r="Q41" s="20"/>
      <c r="R41" s="20"/>
    </row>
    <row r="42" spans="1:18" ht="15">
      <c r="A42"/>
      <c r="B42" s="88" t="s">
        <v>161</v>
      </c>
      <c r="C42" s="97"/>
      <c r="D42" s="83">
        <v>1845</v>
      </c>
      <c r="E42" s="83">
        <v>1868</v>
      </c>
      <c r="F42" s="10">
        <v>45000</v>
      </c>
      <c r="G42" s="10">
        <v>5000</v>
      </c>
      <c r="H42" s="11" t="s">
        <v>80</v>
      </c>
      <c r="I42" s="11" t="s">
        <v>73</v>
      </c>
      <c r="J42" s="11" t="s">
        <v>163</v>
      </c>
      <c r="K42" s="11" t="s">
        <v>164</v>
      </c>
      <c r="L42" s="11" t="s">
        <v>270</v>
      </c>
      <c r="M42" s="8">
        <v>40</v>
      </c>
      <c r="N42" s="12">
        <v>26</v>
      </c>
      <c r="O42" s="12">
        <v>3.200000047683716</v>
      </c>
      <c r="P42" s="13" t="s">
        <v>66</v>
      </c>
      <c r="Q42" s="13" t="s">
        <v>53</v>
      </c>
      <c r="R42" s="13" t="s">
        <v>68</v>
      </c>
    </row>
    <row r="43" spans="1:18" ht="15">
      <c r="A43"/>
      <c r="B43" s="88"/>
      <c r="C43" s="98">
        <f>SUM(F43:O43)</f>
        <v>44</v>
      </c>
      <c r="D43" s="99">
        <f>33+ROUND((D42-1830)/2.55,0)</f>
        <v>39</v>
      </c>
      <c r="E43" s="99">
        <f>33+ROUND((E42-1830)/2.55,0)</f>
        <v>48</v>
      </c>
      <c r="F43" s="92">
        <f>$D$20*(LOOKUP(SQRT((F42-((D42-1827)*1000))/((43+((D42-1830)/2.55))*1000)),$G$13:$G$23,$F$13:$F$23))</f>
        <v>8</v>
      </c>
      <c r="G43" s="92">
        <f>$D$22*(LOOKUP(G42,$H$13:$H$23,$F$13:$F$23))</f>
        <v>9</v>
      </c>
      <c r="H43" s="92">
        <f>$D$24*(MATCH(H42,$D$2:$D$11,0)-1)</f>
        <v>8</v>
      </c>
      <c r="I43" s="92">
        <f>$D$25*(MATCH(I42,$E$2:$E$11,0)-1)</f>
        <v>4</v>
      </c>
      <c r="J43" s="92">
        <f>$D$26*(MATCH(J42,$F$2:$F$11,0)-1)</f>
        <v>10</v>
      </c>
      <c r="K43" s="92">
        <f>$D$27*(MATCH(K42,$G$2:$G$11,0)-1)</f>
        <v>1</v>
      </c>
      <c r="L43" s="92">
        <f>$D$19*(MATCH(L42,$H$2:$H$11,0)-1)</f>
        <v>0</v>
      </c>
      <c r="M43" s="92">
        <f>$D$28*LOOKUP(M42,$J$2:$J$11,$A$2:$A$11)</f>
        <v>4</v>
      </c>
      <c r="N43" s="92">
        <f>$D$29*LOOKUP(N42,$K$2:$K$11,$A$2:$A$11)</f>
        <v>0</v>
      </c>
      <c r="O43" s="92">
        <f>$D$30*LOOKUP(O42,$L$2:$L$11,$A$2:$A$11)</f>
        <v>0</v>
      </c>
      <c r="P43" s="13"/>
      <c r="Q43" s="13"/>
      <c r="R43" s="13"/>
    </row>
    <row r="44" spans="1:18" ht="15">
      <c r="A44"/>
      <c r="B44" s="90" t="s">
        <v>165</v>
      </c>
      <c r="C44" s="93"/>
      <c r="D44" s="84">
        <v>1845</v>
      </c>
      <c r="E44" s="84">
        <v>1870</v>
      </c>
      <c r="F44" s="17">
        <v>60000</v>
      </c>
      <c r="G44" s="17">
        <v>8000</v>
      </c>
      <c r="H44" s="18" t="s">
        <v>80</v>
      </c>
      <c r="I44" s="18" t="s">
        <v>80</v>
      </c>
      <c r="J44" s="18" t="s">
        <v>73</v>
      </c>
      <c r="K44" s="18" t="s">
        <v>74</v>
      </c>
      <c r="L44" s="18" t="s">
        <v>270</v>
      </c>
      <c r="M44" s="15">
        <v>45</v>
      </c>
      <c r="N44" s="19">
        <v>13.199999809265137</v>
      </c>
      <c r="O44" s="19">
        <v>3</v>
      </c>
      <c r="P44" s="20" t="s">
        <v>53</v>
      </c>
      <c r="Q44" s="20" t="s">
        <v>67</v>
      </c>
      <c r="R44" s="20" t="s">
        <v>53</v>
      </c>
    </row>
    <row r="45" spans="1:18" ht="15">
      <c r="A45"/>
      <c r="B45" s="90"/>
      <c r="C45" s="94">
        <f>SUM(F45:O45)</f>
        <v>44</v>
      </c>
      <c r="D45" s="95">
        <f>33+ROUND((D44-1830)/2.55,0)</f>
        <v>39</v>
      </c>
      <c r="E45" s="95">
        <f>33+ROUND((E44-1830)/2.55,0)</f>
        <v>49</v>
      </c>
      <c r="F45" s="96">
        <f>$D$20*(LOOKUP(SQRT((F44-((D44-1827)*1000))/((43+((D44-1830)/2.55))*1000)),$G$13:$G$23,$F$13:$F$23))</f>
        <v>6</v>
      </c>
      <c r="G45" s="96">
        <f>$D$22*(LOOKUP(G44,$H$13:$H$23,$F$13:$F$23))</f>
        <v>8</v>
      </c>
      <c r="H45" s="96">
        <f>$D$24*(MATCH(H44,$D$2:$D$11,0)-1)</f>
        <v>8</v>
      </c>
      <c r="I45" s="96">
        <f>$D$25*(MATCH(I44,$E$2:$E$11,0)-1)</f>
        <v>6</v>
      </c>
      <c r="J45" s="96">
        <f>$D$26*(MATCH(J44,$F$2:$F$11,0)-1)</f>
        <v>4</v>
      </c>
      <c r="K45" s="96">
        <f>$D$27*(MATCH(K44,$G$2:$G$11,0)-1)</f>
        <v>8</v>
      </c>
      <c r="L45" s="96">
        <f>$D$19*(MATCH(L44,$H$2:$H$11,0)-1)</f>
        <v>0</v>
      </c>
      <c r="M45" s="96">
        <f>$D$28*LOOKUP(M44,$J$2:$J$11,$A$2:$A$11)</f>
        <v>4</v>
      </c>
      <c r="N45" s="96">
        <f>$D$29*LOOKUP(N44,$K$2:$K$11,$A$2:$A$11)</f>
        <v>0</v>
      </c>
      <c r="O45" s="96">
        <f>$D$30*LOOKUP(O44,$L$2:$L$11,$A$2:$A$11)</f>
        <v>0</v>
      </c>
      <c r="P45" s="20"/>
      <c r="Q45" s="20"/>
      <c r="R45" s="20"/>
    </row>
    <row r="46" spans="1:18" ht="15">
      <c r="A46"/>
      <c r="B46" s="88" t="s">
        <v>167</v>
      </c>
      <c r="C46" s="97"/>
      <c r="D46" s="83">
        <v>1852</v>
      </c>
      <c r="E46" s="83">
        <v>1889</v>
      </c>
      <c r="F46" s="10">
        <v>100000</v>
      </c>
      <c r="G46" s="10">
        <v>10000</v>
      </c>
      <c r="H46" s="11" t="s">
        <v>80</v>
      </c>
      <c r="I46" s="11" t="s">
        <v>169</v>
      </c>
      <c r="J46" s="11" t="s">
        <v>73</v>
      </c>
      <c r="K46" s="11" t="s">
        <v>81</v>
      </c>
      <c r="L46" s="11" t="s">
        <v>270</v>
      </c>
      <c r="M46" s="8">
        <v>65</v>
      </c>
      <c r="N46" s="12">
        <v>43.5</v>
      </c>
      <c r="O46" s="12">
        <v>2.299999952316284</v>
      </c>
      <c r="P46" s="13" t="s">
        <v>53</v>
      </c>
      <c r="Q46" s="13" t="s">
        <v>67</v>
      </c>
      <c r="R46" s="13" t="s">
        <v>68</v>
      </c>
    </row>
    <row r="47" spans="1:18" ht="15">
      <c r="A47"/>
      <c r="B47" s="88"/>
      <c r="C47" s="98">
        <f>SUM(F47:O47)</f>
        <v>45</v>
      </c>
      <c r="D47" s="99">
        <f>33+ROUND((D46-1830)/2.55,0)</f>
        <v>42</v>
      </c>
      <c r="E47" s="99">
        <f>33+ROUND((E46-1830)/2.55,0)</f>
        <v>56</v>
      </c>
      <c r="F47" s="92">
        <f>$D$20*(LOOKUP(SQRT((F46-((D46-1827)*1000))/((43+((D46-1830)/2.55))*1000)),$G$13:$G$23,$F$13:$F$23))</f>
        <v>4</v>
      </c>
      <c r="G47" s="92">
        <f>$D$22*(LOOKUP(G46,$H$13:$H$23,$F$13:$F$23))</f>
        <v>7</v>
      </c>
      <c r="H47" s="92">
        <f>$D$24*(MATCH(H46,$D$2:$D$11,0)-1)</f>
        <v>8</v>
      </c>
      <c r="I47" s="92">
        <f>$D$25*(MATCH(I46,$E$2:$E$11,0)-1)</f>
        <v>8</v>
      </c>
      <c r="J47" s="92">
        <f>$D$26*(MATCH(J46,$F$2:$F$11,0)-1)</f>
        <v>4</v>
      </c>
      <c r="K47" s="92">
        <f>$D$27*(MATCH(K46,$G$2:$G$11,0)-1)</f>
        <v>6</v>
      </c>
      <c r="L47" s="92">
        <f>$D$19*(MATCH(L46,$H$2:$H$11,0)-1)</f>
        <v>0</v>
      </c>
      <c r="M47" s="92">
        <f>$D$28*LOOKUP(M46,$J$2:$J$11,$A$2:$A$11)</f>
        <v>6</v>
      </c>
      <c r="N47" s="92">
        <f>$D$29*LOOKUP(N46,$K$2:$K$11,$A$2:$A$11)</f>
        <v>2</v>
      </c>
      <c r="O47" s="92">
        <f>$D$30*LOOKUP(O46,$L$2:$L$11,$A$2:$A$11)</f>
        <v>0</v>
      </c>
      <c r="P47" s="13"/>
      <c r="Q47" s="13"/>
      <c r="R47" s="13"/>
    </row>
    <row r="48" spans="1:18" ht="15">
      <c r="A48"/>
      <c r="B48" s="90" t="s">
        <v>170</v>
      </c>
      <c r="C48" s="93"/>
      <c r="D48" s="84">
        <v>1855</v>
      </c>
      <c r="E48" s="84">
        <v>1895</v>
      </c>
      <c r="F48" s="17">
        <v>40000</v>
      </c>
      <c r="G48" s="17">
        <v>7000</v>
      </c>
      <c r="H48" s="18" t="s">
        <v>73</v>
      </c>
      <c r="I48" s="18" t="s">
        <v>73</v>
      </c>
      <c r="J48" s="18" t="s">
        <v>80</v>
      </c>
      <c r="K48" s="18" t="s">
        <v>172</v>
      </c>
      <c r="L48" s="18" t="s">
        <v>271</v>
      </c>
      <c r="M48" s="15">
        <v>45</v>
      </c>
      <c r="N48" s="19">
        <v>38.79999923706055</v>
      </c>
      <c r="O48" s="19">
        <v>4</v>
      </c>
      <c r="P48" s="20" t="s">
        <v>66</v>
      </c>
      <c r="Q48" s="20" t="s">
        <v>53</v>
      </c>
      <c r="R48" s="20" t="s">
        <v>53</v>
      </c>
    </row>
    <row r="49" spans="1:18" ht="15">
      <c r="A49"/>
      <c r="B49" s="90"/>
      <c r="C49" s="94">
        <f>SUM(F49:O49)</f>
        <v>43</v>
      </c>
      <c r="D49" s="95">
        <f>33+ROUND((D48-1830)/2.55,0)</f>
        <v>43</v>
      </c>
      <c r="E49" s="95">
        <f>33+ROUND((E48-1830)/2.55,0)</f>
        <v>58</v>
      </c>
      <c r="F49" s="96">
        <f>$D$20*(LOOKUP(SQRT((F48-((D48-1827)*1000))/((43+((D48-1830)/2.55))*1000)),$G$13:$G$23,$F$13:$F$23))</f>
        <v>9</v>
      </c>
      <c r="G49" s="96">
        <f>$D$22*(LOOKUP(G48,$H$13:$H$23,$F$13:$F$23))</f>
        <v>9</v>
      </c>
      <c r="H49" s="96">
        <f>$D$24*(MATCH(H48,$D$2:$D$11,0)-1)</f>
        <v>6</v>
      </c>
      <c r="I49" s="96">
        <f>$D$25*(MATCH(I48,$E$2:$E$11,0)-1)</f>
        <v>4</v>
      </c>
      <c r="J49" s="96">
        <f>$D$26*(MATCH(J48,$F$2:$F$11,0)-1)</f>
        <v>6</v>
      </c>
      <c r="K49" s="96">
        <f>$D$27*(MATCH(K48,$G$2:$G$11,0)-1)</f>
        <v>4</v>
      </c>
      <c r="L49" s="96">
        <f>$D$19*(MATCH(L48,$H$2:$H$11,0)-1)</f>
        <v>1</v>
      </c>
      <c r="M49" s="96">
        <f>$D$28*LOOKUP(M48,$J$2:$J$11,$A$2:$A$11)</f>
        <v>4</v>
      </c>
      <c r="N49" s="96">
        <f>$D$29*LOOKUP(N48,$K$2:$K$11,$A$2:$A$11)</f>
        <v>0</v>
      </c>
      <c r="O49" s="96">
        <f>$D$30*LOOKUP(O48,$L$2:$L$11,$A$2:$A$11)</f>
        <v>0</v>
      </c>
      <c r="P49" s="20"/>
      <c r="Q49" s="20"/>
      <c r="R49" s="20"/>
    </row>
    <row r="50" spans="1:18" ht="15">
      <c r="A50"/>
      <c r="B50" s="88" t="s">
        <v>173</v>
      </c>
      <c r="C50" s="97"/>
      <c r="D50" s="83">
        <v>1855</v>
      </c>
      <c r="E50" s="83">
        <v>1920</v>
      </c>
      <c r="F50" s="10">
        <v>45000</v>
      </c>
      <c r="G50" s="10">
        <v>5000</v>
      </c>
      <c r="H50" s="11" t="s">
        <v>80</v>
      </c>
      <c r="I50" s="11" t="s">
        <v>73</v>
      </c>
      <c r="J50" s="11" t="s">
        <v>163</v>
      </c>
      <c r="K50" s="11" t="s">
        <v>164</v>
      </c>
      <c r="L50" s="11" t="s">
        <v>271</v>
      </c>
      <c r="M50" s="8">
        <v>40</v>
      </c>
      <c r="N50" s="12">
        <v>40</v>
      </c>
      <c r="O50" s="12">
        <v>4.5</v>
      </c>
      <c r="P50" s="13" t="s">
        <v>53</v>
      </c>
      <c r="Q50" s="13" t="s">
        <v>67</v>
      </c>
      <c r="R50" s="13" t="s">
        <v>53</v>
      </c>
    </row>
    <row r="51" spans="1:18" ht="15">
      <c r="A51"/>
      <c r="B51" s="88"/>
      <c r="C51" s="98">
        <f>SUM(F51:O51)</f>
        <v>48</v>
      </c>
      <c r="D51" s="99">
        <f>33+ROUND((D50-1830)/2.55,0)</f>
        <v>43</v>
      </c>
      <c r="E51" s="99">
        <f>33+ROUND((E50-1830)/2.55,0)</f>
        <v>68</v>
      </c>
      <c r="F51" s="92">
        <f>$D$20*(LOOKUP(SQRT((F50-((D50-1827)*1000))/((43+((D50-1830)/2.55))*1000)),$G$13:$G$23,$F$13:$F$23))</f>
        <v>9</v>
      </c>
      <c r="G51" s="92">
        <f>$D$22*(LOOKUP(G50,$H$13:$H$23,$F$13:$F$23))</f>
        <v>9</v>
      </c>
      <c r="H51" s="92">
        <f>$D$24*(MATCH(H50,$D$2:$D$11,0)-1)</f>
        <v>8</v>
      </c>
      <c r="I51" s="92">
        <f>$D$25*(MATCH(I50,$E$2:$E$11,0)-1)</f>
        <v>4</v>
      </c>
      <c r="J51" s="92">
        <f>$D$26*(MATCH(J50,$F$2:$F$11,0)-1)</f>
        <v>10</v>
      </c>
      <c r="K51" s="92">
        <f>$D$27*(MATCH(K50,$G$2:$G$11,0)-1)</f>
        <v>1</v>
      </c>
      <c r="L51" s="92">
        <f>$D$19*(MATCH(L50,$H$2:$H$11,0)-1)</f>
        <v>1</v>
      </c>
      <c r="M51" s="92">
        <f>$D$28*LOOKUP(M50,$J$2:$J$11,$A$2:$A$11)</f>
        <v>4</v>
      </c>
      <c r="N51" s="92">
        <f>$D$29*LOOKUP(N50,$K$2:$K$11,$A$2:$A$11)</f>
        <v>2</v>
      </c>
      <c r="O51" s="92">
        <f>$D$30*LOOKUP(O50,$L$2:$L$11,$A$2:$A$11)</f>
        <v>0</v>
      </c>
      <c r="P51" s="13"/>
      <c r="Q51" s="13"/>
      <c r="R51" s="13"/>
    </row>
    <row r="52" spans="1:18" ht="15">
      <c r="A52"/>
      <c r="B52" s="90" t="s">
        <v>175</v>
      </c>
      <c r="C52" s="93"/>
      <c r="D52" s="84">
        <v>1862</v>
      </c>
      <c r="E52" s="84">
        <v>1906</v>
      </c>
      <c r="F52" s="17">
        <v>30000</v>
      </c>
      <c r="G52" s="17">
        <v>8000</v>
      </c>
      <c r="H52" s="18" t="s">
        <v>73</v>
      </c>
      <c r="I52" s="18" t="s">
        <v>80</v>
      </c>
      <c r="J52" s="18" t="s">
        <v>163</v>
      </c>
      <c r="K52" s="18" t="s">
        <v>164</v>
      </c>
      <c r="L52" s="18" t="s">
        <v>271</v>
      </c>
      <c r="M52" s="15">
        <v>18</v>
      </c>
      <c r="N52" s="19">
        <v>41.099998474121094</v>
      </c>
      <c r="O52" s="19">
        <v>35</v>
      </c>
      <c r="P52" s="20" t="s">
        <v>66</v>
      </c>
      <c r="Q52" s="20" t="s">
        <v>67</v>
      </c>
      <c r="R52" s="20" t="s">
        <v>68</v>
      </c>
    </row>
    <row r="53" spans="1:18" ht="15">
      <c r="A53"/>
      <c r="B53" s="90"/>
      <c r="C53" s="94">
        <f>SUM(F53:O53)</f>
        <v>59</v>
      </c>
      <c r="D53" s="95">
        <f>33+ROUND((D52-1830)/2.55,0)</f>
        <v>46</v>
      </c>
      <c r="E53" s="95">
        <f>33+ROUND((E52-1830)/2.55,0)</f>
        <v>63</v>
      </c>
      <c r="F53" s="96">
        <f>IF((F52-((D52-1827)*1000))&lt;0,$D$20*9,$D$20*(LOOKUP(SQRT((F52-((D52-1827)*1000))/((43+((D52-1830)/2.55))*1000)),$G$13:$G$23,$F$13:$F$23)))</f>
        <v>9</v>
      </c>
      <c r="G53" s="96">
        <f>$D$22*(LOOKUP(G52,$H$13:$H$23,$F$13:$F$23))</f>
        <v>8</v>
      </c>
      <c r="H53" s="96">
        <f>$D$24*(MATCH(H52,$D$2:$D$11,0)-1)</f>
        <v>6</v>
      </c>
      <c r="I53" s="96">
        <f>$D$25*(MATCH(I52,$E$2:$E$11,0)-1)</f>
        <v>6</v>
      </c>
      <c r="J53" s="96">
        <f>$D$26*(MATCH(J52,$F$2:$F$11,0)-1)</f>
        <v>10</v>
      </c>
      <c r="K53" s="96">
        <f>$D$27*(MATCH(K52,$G$2:$G$11,0)-1)</f>
        <v>1</v>
      </c>
      <c r="L53" s="96">
        <f>$D$19*(MATCH(L52,$H$2:$H$11,0)-1)</f>
        <v>1</v>
      </c>
      <c r="M53" s="96">
        <f>$D$28*LOOKUP(M52,$J$2:$J$11,$A$2:$A$11)</f>
        <v>0</v>
      </c>
      <c r="N53" s="96">
        <f>$D$29*LOOKUP(N52,$K$2:$K$11,$A$2:$A$11)</f>
        <v>2</v>
      </c>
      <c r="O53" s="96">
        <f>$D$30*LOOKUP(O52,$L$2:$L$11,$A$2:$A$11)</f>
        <v>16</v>
      </c>
      <c r="P53" s="20"/>
      <c r="Q53" s="20"/>
      <c r="R53" s="20"/>
    </row>
    <row r="54" spans="1:18" ht="15">
      <c r="A54"/>
      <c r="B54" s="88" t="s">
        <v>177</v>
      </c>
      <c r="C54" s="97"/>
      <c r="D54" s="83">
        <v>1865</v>
      </c>
      <c r="E54" s="83">
        <v>1912</v>
      </c>
      <c r="F54" s="10">
        <v>120000</v>
      </c>
      <c r="G54" s="10">
        <v>9000</v>
      </c>
      <c r="H54" s="11" t="s">
        <v>80</v>
      </c>
      <c r="I54" s="11" t="s">
        <v>73</v>
      </c>
      <c r="J54" s="11" t="s">
        <v>169</v>
      </c>
      <c r="K54" s="11" t="s">
        <v>172</v>
      </c>
      <c r="L54" s="11" t="s">
        <v>271</v>
      </c>
      <c r="M54" s="8">
        <v>45</v>
      </c>
      <c r="N54" s="12">
        <v>91</v>
      </c>
      <c r="O54" s="12">
        <v>7</v>
      </c>
      <c r="P54" s="13" t="s">
        <v>66</v>
      </c>
      <c r="Q54" s="13" t="s">
        <v>53</v>
      </c>
      <c r="R54" s="13" t="s">
        <v>68</v>
      </c>
    </row>
    <row r="55" spans="1:18" ht="15">
      <c r="A55"/>
      <c r="B55" s="88"/>
      <c r="C55" s="98">
        <f>SUM(F55:O55)</f>
        <v>49</v>
      </c>
      <c r="D55" s="99">
        <f>33+ROUND((D54-1830)/2.55,0)</f>
        <v>47</v>
      </c>
      <c r="E55" s="99">
        <f>33+ROUND((E54-1830)/2.55,0)</f>
        <v>65</v>
      </c>
      <c r="F55" s="92">
        <f>IF((F54-((D54-1827)*1000))&lt;0,$D$20*9,$D$20*(LOOKUP(SQRT((F54-((D54-1827)*1000))/((43+((D54-1830)/2.55))*1000)),$G$13:$G$23,$F$13:$F$23)))</f>
        <v>4</v>
      </c>
      <c r="G55" s="92">
        <f>$D$22*(LOOKUP(G54,$H$13:$H$23,$F$13:$F$23))</f>
        <v>8</v>
      </c>
      <c r="H55" s="92">
        <f>$D$24*(MATCH(H54,$D$2:$D$11,0)-1)</f>
        <v>8</v>
      </c>
      <c r="I55" s="92">
        <f>$D$25*(MATCH(I54,$E$2:$E$11,0)-1)</f>
        <v>4</v>
      </c>
      <c r="J55" s="92">
        <f>$D$26*(MATCH(J54,$F$2:$F$11,0)-1)</f>
        <v>8</v>
      </c>
      <c r="K55" s="92">
        <f>$D$27*(MATCH(K54,$G$2:$G$11,0)-1)</f>
        <v>4</v>
      </c>
      <c r="L55" s="92">
        <f>$D$19*(MATCH(L54,$H$2:$H$11,0)-1)</f>
        <v>1</v>
      </c>
      <c r="M55" s="92">
        <f>$D$28*LOOKUP(M54,$J$2:$J$11,$A$2:$A$11)</f>
        <v>4</v>
      </c>
      <c r="N55" s="92">
        <f>$D$29*LOOKUP(N54,$K$2:$K$11,$A$2:$A$11)</f>
        <v>6</v>
      </c>
      <c r="O55" s="92">
        <f>$D$30*LOOKUP(O54,$L$2:$L$11,$A$2:$A$11)</f>
        <v>2</v>
      </c>
      <c r="P55" s="13"/>
      <c r="Q55" s="13"/>
      <c r="R55" s="13"/>
    </row>
    <row r="56" spans="1:18" ht="15">
      <c r="A56"/>
      <c r="B56" s="90" t="s">
        <v>179</v>
      </c>
      <c r="C56" s="93"/>
      <c r="D56" s="84">
        <v>1870</v>
      </c>
      <c r="E56" s="84">
        <v>1905</v>
      </c>
      <c r="F56" s="17">
        <v>140000</v>
      </c>
      <c r="G56" s="17">
        <v>8000</v>
      </c>
      <c r="H56" s="18" t="s">
        <v>80</v>
      </c>
      <c r="I56" s="18" t="s">
        <v>163</v>
      </c>
      <c r="J56" s="18" t="s">
        <v>80</v>
      </c>
      <c r="K56" s="18" t="s">
        <v>74</v>
      </c>
      <c r="L56" s="18" t="s">
        <v>271</v>
      </c>
      <c r="M56" s="15">
        <v>75</v>
      </c>
      <c r="N56" s="19">
        <v>50</v>
      </c>
      <c r="O56" s="19">
        <v>2</v>
      </c>
      <c r="P56" s="20" t="s">
        <v>53</v>
      </c>
      <c r="Q56" s="20" t="s">
        <v>67</v>
      </c>
      <c r="R56" s="20" t="s">
        <v>68</v>
      </c>
    </row>
    <row r="57" spans="1:18" ht="15">
      <c r="A57"/>
      <c r="B57" s="90"/>
      <c r="C57" s="94">
        <f>SUM(F57:O57)</f>
        <v>55</v>
      </c>
      <c r="D57" s="95">
        <f>33+ROUND((D56-1830)/2.55,0)</f>
        <v>49</v>
      </c>
      <c r="E57" s="95">
        <f>33+ROUND((E56-1830)/2.55,0)</f>
        <v>62</v>
      </c>
      <c r="F57" s="96">
        <f>IF((F56-((D56-1827)*1000))&lt;0,$D$20*9,$D$20*(LOOKUP(SQRT((F56-((D56-1827)*1000))/((43+((D56-1830)/2.55))*1000)),$G$13:$G$23,$F$13:$F$23)))</f>
        <v>4</v>
      </c>
      <c r="G57" s="96">
        <f>$D$22*(LOOKUP(G56,$H$13:$H$23,$F$13:$F$23))</f>
        <v>8</v>
      </c>
      <c r="H57" s="96">
        <f>$D$24*(MATCH(H56,$D$2:$D$11,0)-1)</f>
        <v>8</v>
      </c>
      <c r="I57" s="96">
        <f>$D$25*(MATCH(I56,$E$2:$E$11,0)-1)</f>
        <v>10</v>
      </c>
      <c r="J57" s="96">
        <f>$D$26*(MATCH(J56,$F$2:$F$11,0)-1)</f>
        <v>6</v>
      </c>
      <c r="K57" s="96">
        <f>$D$27*(MATCH(K56,$G$2:$G$11,0)-1)</f>
        <v>8</v>
      </c>
      <c r="L57" s="96">
        <f>$D$19*(MATCH(L56,$H$2:$H$11,0)-1)</f>
        <v>1</v>
      </c>
      <c r="M57" s="96">
        <f>$D$28*LOOKUP(M56,$J$2:$J$11,$A$2:$A$11)</f>
        <v>8</v>
      </c>
      <c r="N57" s="96">
        <f>$D$29*LOOKUP(N56,$K$2:$K$11,$A$2:$A$11)</f>
        <v>2</v>
      </c>
      <c r="O57" s="96">
        <f>$D$30*LOOKUP(O56,$L$2:$L$11,$A$2:$A$11)</f>
        <v>0</v>
      </c>
      <c r="P57" s="20"/>
      <c r="Q57" s="20"/>
      <c r="R57" s="20"/>
    </row>
    <row r="58" spans="1:18" ht="15">
      <c r="A58"/>
      <c r="B58" s="88" t="s">
        <v>181</v>
      </c>
      <c r="C58" s="97"/>
      <c r="D58" s="83">
        <v>1874</v>
      </c>
      <c r="E58" s="83">
        <v>1902</v>
      </c>
      <c r="F58" s="10">
        <v>100000</v>
      </c>
      <c r="G58" s="10">
        <v>9000</v>
      </c>
      <c r="H58" s="11" t="s">
        <v>169</v>
      </c>
      <c r="I58" s="11" t="s">
        <v>169</v>
      </c>
      <c r="J58" s="11" t="s">
        <v>169</v>
      </c>
      <c r="K58" s="11" t="s">
        <v>81</v>
      </c>
      <c r="L58" s="11" t="s">
        <v>271</v>
      </c>
      <c r="M58" s="8">
        <v>50</v>
      </c>
      <c r="N58" s="12">
        <v>55</v>
      </c>
      <c r="O58" s="12">
        <v>5</v>
      </c>
      <c r="P58" s="13" t="s">
        <v>66</v>
      </c>
      <c r="Q58" s="13" t="s">
        <v>67</v>
      </c>
      <c r="R58" s="13" t="s">
        <v>53</v>
      </c>
    </row>
    <row r="59" spans="1:18" ht="15">
      <c r="A59"/>
      <c r="B59" s="88"/>
      <c r="C59" s="98">
        <f>SUM(F59:O59)</f>
        <v>53</v>
      </c>
      <c r="D59" s="99">
        <f>33+ROUND((D58-1830)/2.55,0)</f>
        <v>50</v>
      </c>
      <c r="E59" s="99">
        <f>33+ROUND((E58-1830)/2.55,0)</f>
        <v>61</v>
      </c>
      <c r="F59" s="92">
        <f>IF((F58-((D58-1827)*1000))&lt;0,$D$20*9,$D$20*(LOOKUP(SQRT((F58-((D58-1827)*1000))/((43+((D58-1830)/2.55))*1000)),$G$13:$G$23,$F$13:$F$23)))</f>
        <v>6</v>
      </c>
      <c r="G59" s="92">
        <f>$D$22*(LOOKUP(G58,$H$13:$H$23,$F$13:$F$23))</f>
        <v>8</v>
      </c>
      <c r="H59" s="92">
        <f>$D$24*(MATCH(H58,$D$2:$D$11,0)-1)</f>
        <v>10</v>
      </c>
      <c r="I59" s="92">
        <f>$D$25*(MATCH(I58,$E$2:$E$11,0)-1)</f>
        <v>8</v>
      </c>
      <c r="J59" s="92">
        <f>$D$26*(MATCH(J58,$F$2:$F$11,0)-1)</f>
        <v>8</v>
      </c>
      <c r="K59" s="92">
        <f>$D$27*(MATCH(K58,$G$2:$G$11,0)-1)</f>
        <v>6</v>
      </c>
      <c r="L59" s="92">
        <f>$D$19*(MATCH(L58,$H$2:$H$11,0)-1)</f>
        <v>1</v>
      </c>
      <c r="M59" s="92">
        <f>$D$28*LOOKUP(M58,$J$2:$J$11,$A$2:$A$11)</f>
        <v>4</v>
      </c>
      <c r="N59" s="92">
        <f>$D$29*LOOKUP(N58,$K$2:$K$11,$A$2:$A$11)</f>
        <v>2</v>
      </c>
      <c r="O59" s="92">
        <f>$D$30*LOOKUP(O58,$L$2:$L$11,$A$2:$A$11)</f>
        <v>0</v>
      </c>
      <c r="P59" s="13"/>
      <c r="Q59" s="13"/>
      <c r="R59" s="13"/>
    </row>
    <row r="60" spans="1:18" ht="15">
      <c r="A60"/>
      <c r="B60" s="90" t="s">
        <v>183</v>
      </c>
      <c r="C60" s="93"/>
      <c r="D60" s="84">
        <v>1882</v>
      </c>
      <c r="E60" s="84">
        <v>1930</v>
      </c>
      <c r="F60" s="17">
        <v>40000</v>
      </c>
      <c r="G60" s="17">
        <v>15000</v>
      </c>
      <c r="H60" s="18" t="s">
        <v>73</v>
      </c>
      <c r="I60" s="18" t="s">
        <v>169</v>
      </c>
      <c r="J60" s="18" t="s">
        <v>185</v>
      </c>
      <c r="K60" s="18" t="s">
        <v>172</v>
      </c>
      <c r="L60" s="18" t="s">
        <v>271</v>
      </c>
      <c r="M60" s="15">
        <v>23</v>
      </c>
      <c r="N60" s="19">
        <v>49.79999923706055</v>
      </c>
      <c r="O60" s="19">
        <v>30</v>
      </c>
      <c r="P60" s="20" t="s">
        <v>66</v>
      </c>
      <c r="Q60" s="20" t="s">
        <v>53</v>
      </c>
      <c r="R60" s="20" t="s">
        <v>68</v>
      </c>
    </row>
    <row r="61" spans="1:18" ht="15">
      <c r="A61"/>
      <c r="B61" s="90"/>
      <c r="C61" s="94">
        <f>SUM(F61:O61)</f>
        <v>61</v>
      </c>
      <c r="D61" s="95">
        <f>33+ROUND((D60-1830)/2.55,0)</f>
        <v>53</v>
      </c>
      <c r="E61" s="95">
        <f>33+ROUND((E60-1830)/2.55,0)</f>
        <v>72</v>
      </c>
      <c r="F61" s="96">
        <f>IF((F60-((D60-1827)*1000))&lt;0,$D$20*9,$D$20*(LOOKUP(SQRT((F60-((D60-1827)*1000))/((43+((D60-1830)/2.55))*1000)),$G$13:$G$23,$F$13:$F$23)))</f>
        <v>9</v>
      </c>
      <c r="G61" s="96">
        <f>$D$22*(LOOKUP(G60,$H$13:$H$23,$F$13:$F$23))</f>
        <v>5</v>
      </c>
      <c r="H61" s="96">
        <f>$D$24*(MATCH(H60,$D$2:$D$11,0)-1)</f>
        <v>6</v>
      </c>
      <c r="I61" s="96">
        <f>$D$25*(MATCH(I60,$E$2:$E$11,0)-1)</f>
        <v>8</v>
      </c>
      <c r="J61" s="96">
        <f>$D$26*(MATCH(J60,$F$2:$F$11,0)-1)</f>
        <v>12</v>
      </c>
      <c r="K61" s="96">
        <f>$D$27*(MATCH(K60,$G$2:$G$11,0)-1)</f>
        <v>4</v>
      </c>
      <c r="L61" s="96">
        <f>$D$19*(MATCH(L60,$H$2:$H$11,0)-1)</f>
        <v>1</v>
      </c>
      <c r="M61" s="96">
        <f>$D$28*LOOKUP(M60,$J$2:$J$11,$A$2:$A$11)</f>
        <v>0</v>
      </c>
      <c r="N61" s="96">
        <f>$D$29*LOOKUP(N60,$K$2:$K$11,$A$2:$A$11)</f>
        <v>2</v>
      </c>
      <c r="O61" s="96">
        <f>$D$30*LOOKUP(O60,$L$2:$L$11,$A$2:$A$11)</f>
        <v>14</v>
      </c>
      <c r="P61" s="20"/>
      <c r="Q61" s="20"/>
      <c r="R61" s="20"/>
    </row>
    <row r="62" spans="1:18" ht="15">
      <c r="A62"/>
      <c r="B62" s="88" t="s">
        <v>186</v>
      </c>
      <c r="C62" s="97"/>
      <c r="D62" s="83">
        <v>1884</v>
      </c>
      <c r="E62" s="83">
        <v>1914</v>
      </c>
      <c r="F62" s="10">
        <v>120000</v>
      </c>
      <c r="G62" s="10">
        <v>9000</v>
      </c>
      <c r="H62" s="11" t="s">
        <v>80</v>
      </c>
      <c r="I62" s="11" t="s">
        <v>80</v>
      </c>
      <c r="J62" s="11" t="s">
        <v>80</v>
      </c>
      <c r="K62" s="11" t="s">
        <v>164</v>
      </c>
      <c r="L62" s="11" t="s">
        <v>272</v>
      </c>
      <c r="M62" s="8">
        <v>50</v>
      </c>
      <c r="N62" s="12">
        <v>35</v>
      </c>
      <c r="O62" s="12">
        <v>8</v>
      </c>
      <c r="P62" s="13" t="s">
        <v>53</v>
      </c>
      <c r="Q62" s="13" t="s">
        <v>67</v>
      </c>
      <c r="R62" s="13" t="s">
        <v>53</v>
      </c>
    </row>
    <row r="63" spans="1:18" ht="15">
      <c r="A63"/>
      <c r="B63" s="88"/>
      <c r="C63" s="98">
        <f>SUM(F63:O63)</f>
        <v>43</v>
      </c>
      <c r="D63" s="99">
        <f>33+ROUND((D62-1830)/2.55,0)</f>
        <v>54</v>
      </c>
      <c r="E63" s="99">
        <f>33+ROUND((E62-1830)/2.55,0)</f>
        <v>66</v>
      </c>
      <c r="F63" s="92">
        <f>IF((F62-((D62-1827)*1000))&lt;0,$D$20*9,$D$20*(LOOKUP(SQRT((F62-((D62-1827)*1000))/((43+((D62-1830)/2.55))*1000)),$G$13:$G$23,$F$13:$F$23)))</f>
        <v>6</v>
      </c>
      <c r="G63" s="92">
        <f>$D$22*(LOOKUP(G62,$H$13:$H$23,$F$13:$F$23))</f>
        <v>8</v>
      </c>
      <c r="H63" s="92">
        <f>$D$24*(MATCH(H62,$D$2:$D$11,0)-1)</f>
        <v>8</v>
      </c>
      <c r="I63" s="92">
        <f>$D$25*(MATCH(I62,$E$2:$E$11,0)-1)</f>
        <v>6</v>
      </c>
      <c r="J63" s="92">
        <f>$D$26*(MATCH(J62,$F$2:$F$11,0)-1)</f>
        <v>6</v>
      </c>
      <c r="K63" s="92">
        <f>$D$27*(MATCH(K62,$G$2:$G$11,0)-1)</f>
        <v>1</v>
      </c>
      <c r="L63" s="92">
        <f>$D$19*(MATCH(L62,$H$2:$H$11,0)-1)</f>
        <v>2</v>
      </c>
      <c r="M63" s="92">
        <f>$D$28*LOOKUP(M62,$J$2:$J$11,$A$2:$A$11)</f>
        <v>4</v>
      </c>
      <c r="N63" s="92">
        <f>$D$29*LOOKUP(N62,$K$2:$K$11,$A$2:$A$11)</f>
        <v>0</v>
      </c>
      <c r="O63" s="92">
        <f>$D$30*LOOKUP(O62,$L$2:$L$11,$A$2:$A$11)</f>
        <v>2</v>
      </c>
      <c r="P63" s="13"/>
      <c r="Q63" s="13"/>
      <c r="R63" s="13"/>
    </row>
    <row r="64" spans="1:18" ht="15">
      <c r="A64"/>
      <c r="B64" s="90" t="s">
        <v>188</v>
      </c>
      <c r="C64" s="93"/>
      <c r="D64" s="84">
        <v>1886</v>
      </c>
      <c r="E64" s="84">
        <v>1920</v>
      </c>
      <c r="F64" s="17">
        <v>85000</v>
      </c>
      <c r="G64" s="17">
        <v>12000</v>
      </c>
      <c r="H64" s="18" t="s">
        <v>80</v>
      </c>
      <c r="I64" s="18" t="s">
        <v>169</v>
      </c>
      <c r="J64" s="18" t="s">
        <v>169</v>
      </c>
      <c r="K64" s="18" t="s">
        <v>172</v>
      </c>
      <c r="L64" s="18" t="s">
        <v>272</v>
      </c>
      <c r="M64" s="15">
        <v>50</v>
      </c>
      <c r="N64" s="19">
        <v>60</v>
      </c>
      <c r="O64" s="19">
        <v>5</v>
      </c>
      <c r="P64" s="20" t="s">
        <v>66</v>
      </c>
      <c r="Q64" s="20" t="s">
        <v>53</v>
      </c>
      <c r="R64" s="20" t="s">
        <v>53</v>
      </c>
    </row>
    <row r="65" spans="1:18" ht="15">
      <c r="A65"/>
      <c r="B65" s="90"/>
      <c r="C65" s="94">
        <f>SUM(F65:O65)</f>
        <v>50</v>
      </c>
      <c r="D65" s="95">
        <f>33+ROUND((D64-1830)/2.55,0)</f>
        <v>55</v>
      </c>
      <c r="E65" s="95">
        <f>33+ROUND((E64-1830)/2.55,0)</f>
        <v>68</v>
      </c>
      <c r="F65" s="96">
        <f>IF((F64-((D64-1827)*1000))&lt;0,$D$20*9,$D$20*(LOOKUP(SQRT((F64-((D64-1827)*1000))/((43+((D64-1830)/2.55))*1000)),$G$13:$G$23,$F$13:$F$23)))</f>
        <v>8</v>
      </c>
      <c r="G65" s="96">
        <f>$D$22*(LOOKUP(G64,$H$13:$H$23,$F$13:$F$23))</f>
        <v>6</v>
      </c>
      <c r="H65" s="96">
        <f>$D$24*(MATCH(H64,$D$2:$D$11,0)-1)</f>
        <v>8</v>
      </c>
      <c r="I65" s="96">
        <f>$D$25*(MATCH(I64,$E$2:$E$11,0)-1)</f>
        <v>8</v>
      </c>
      <c r="J65" s="96">
        <f>$D$26*(MATCH(J64,$F$2:$F$11,0)-1)</f>
        <v>8</v>
      </c>
      <c r="K65" s="96">
        <f>$D$27*(MATCH(K64,$G$2:$G$11,0)-1)</f>
        <v>4</v>
      </c>
      <c r="L65" s="96">
        <f>$D$19*(MATCH(L64,$H$2:$H$11,0)-1)</f>
        <v>2</v>
      </c>
      <c r="M65" s="96">
        <f>$D$28*LOOKUP(M64,$J$2:$J$11,$A$2:$A$11)</f>
        <v>4</v>
      </c>
      <c r="N65" s="96">
        <f>$D$29*LOOKUP(N64,$K$2:$K$11,$A$2:$A$11)</f>
        <v>2</v>
      </c>
      <c r="O65" s="96">
        <f>$D$30*LOOKUP(O64,$L$2:$L$11,$A$2:$A$11)</f>
        <v>0</v>
      </c>
      <c r="P65" s="20"/>
      <c r="Q65" s="20"/>
      <c r="R65" s="20"/>
    </row>
    <row r="66" spans="1:18" ht="15">
      <c r="A66"/>
      <c r="B66" s="88" t="s">
        <v>190</v>
      </c>
      <c r="C66" s="97"/>
      <c r="D66" s="83">
        <v>1892</v>
      </c>
      <c r="E66" s="83">
        <v>1921</v>
      </c>
      <c r="F66" s="10">
        <v>100000</v>
      </c>
      <c r="G66" s="10">
        <v>11000</v>
      </c>
      <c r="H66" s="11" t="s">
        <v>169</v>
      </c>
      <c r="I66" s="11" t="s">
        <v>80</v>
      </c>
      <c r="J66" s="11" t="s">
        <v>80</v>
      </c>
      <c r="K66" s="11" t="s">
        <v>172</v>
      </c>
      <c r="L66" s="11" t="s">
        <v>272</v>
      </c>
      <c r="M66" s="8">
        <v>70</v>
      </c>
      <c r="N66" s="12">
        <v>70</v>
      </c>
      <c r="O66" s="12">
        <v>4</v>
      </c>
      <c r="P66" s="13" t="s">
        <v>66</v>
      </c>
      <c r="Q66" s="13" t="s">
        <v>53</v>
      </c>
      <c r="R66" s="13" t="s">
        <v>68</v>
      </c>
    </row>
    <row r="67" spans="1:18" ht="15">
      <c r="A67"/>
      <c r="B67" s="88"/>
      <c r="C67" s="98">
        <f>SUM(F67:O67)</f>
        <v>55</v>
      </c>
      <c r="D67" s="99">
        <f>33+ROUND((D66-1830)/2.55,0)</f>
        <v>57</v>
      </c>
      <c r="E67" s="99">
        <f>33+ROUND((E66-1830)/2.55,0)</f>
        <v>69</v>
      </c>
      <c r="F67" s="92">
        <f>IF((F66-((D66-1827)*1000))&lt;0,$D$20*9,$D$20*(LOOKUP(SQRT((F66-((D66-1827)*1000))/((43+((D66-1830)/2.55))*1000)),$G$13:$G$23,$F$13:$F$23)))</f>
        <v>8</v>
      </c>
      <c r="G67" s="92">
        <f>$D$22*(LOOKUP(G66,$H$13:$H$23,$F$13:$F$23))</f>
        <v>7</v>
      </c>
      <c r="H67" s="92">
        <f>$D$24*(MATCH(H66,$D$2:$D$11,0)-1)</f>
        <v>10</v>
      </c>
      <c r="I67" s="92">
        <f>$D$25*(MATCH(I66,$E$2:$E$11,0)-1)</f>
        <v>6</v>
      </c>
      <c r="J67" s="92">
        <f>$D$26*(MATCH(J66,$F$2:$F$11,0)-1)</f>
        <v>6</v>
      </c>
      <c r="K67" s="92">
        <f>$D$27*(MATCH(K66,$G$2:$G$11,0)-1)</f>
        <v>4</v>
      </c>
      <c r="L67" s="92">
        <f>$D$19*(MATCH(L66,$H$2:$H$11,0)-1)</f>
        <v>2</v>
      </c>
      <c r="M67" s="92">
        <f>$D$28*LOOKUP(M66,$J$2:$J$11,$A$2:$A$11)</f>
        <v>8</v>
      </c>
      <c r="N67" s="92">
        <f>$D$29*LOOKUP(N66,$K$2:$K$11,$A$2:$A$11)</f>
        <v>4</v>
      </c>
      <c r="O67" s="92">
        <f>$D$30*LOOKUP(O66,$L$2:$L$11,$A$2:$A$11)</f>
        <v>0</v>
      </c>
      <c r="P67" s="13"/>
      <c r="Q67" s="13"/>
      <c r="R67" s="13"/>
    </row>
    <row r="68" spans="1:18" ht="15">
      <c r="A68"/>
      <c r="B68" s="90" t="s">
        <v>192</v>
      </c>
      <c r="C68" s="93"/>
      <c r="D68" s="84">
        <v>1892</v>
      </c>
      <c r="E68" s="84">
        <v>1925</v>
      </c>
      <c r="F68" s="17">
        <v>120000</v>
      </c>
      <c r="G68" s="17">
        <v>11000</v>
      </c>
      <c r="H68" s="18" t="s">
        <v>169</v>
      </c>
      <c r="I68" s="18" t="s">
        <v>169</v>
      </c>
      <c r="J68" s="18" t="s">
        <v>185</v>
      </c>
      <c r="K68" s="18" t="s">
        <v>172</v>
      </c>
      <c r="L68" s="18" t="s">
        <v>272</v>
      </c>
      <c r="M68" s="15">
        <v>72</v>
      </c>
      <c r="N68" s="19">
        <v>49.79999923706055</v>
      </c>
      <c r="O68" s="19">
        <v>4.599999904632568</v>
      </c>
      <c r="P68" s="20" t="s">
        <v>53</v>
      </c>
      <c r="Q68" s="20" t="s">
        <v>67</v>
      </c>
      <c r="R68" s="20" t="s">
        <v>53</v>
      </c>
    </row>
    <row r="69" spans="1:18" ht="15">
      <c r="A69"/>
      <c r="B69" s="90"/>
      <c r="C69" s="94">
        <f>SUM(F69:O69)</f>
        <v>59</v>
      </c>
      <c r="D69" s="95">
        <f>33+ROUND((D68-1830)/2.55,0)</f>
        <v>57</v>
      </c>
      <c r="E69" s="95">
        <f>33+ROUND((E68-1830)/2.55,0)</f>
        <v>70</v>
      </c>
      <c r="F69" s="96">
        <f>IF((F68-((D68-1827)*1000))&lt;0,$D$20*9,$D$20*(LOOKUP(SQRT((F68-((D68-1827)*1000))/((43+((D68-1830)/2.55))*1000)),$G$13:$G$23,$F$13:$F$23)))</f>
        <v>6</v>
      </c>
      <c r="G69" s="96">
        <f>$D$22*(LOOKUP(G68,$H$13:$H$23,$F$13:$F$23))</f>
        <v>7</v>
      </c>
      <c r="H69" s="96">
        <f>$D$24*(MATCH(H68,$D$2:$D$11,0)-1)</f>
        <v>10</v>
      </c>
      <c r="I69" s="96">
        <f>$D$25*(MATCH(I68,$E$2:$E$11,0)-1)</f>
        <v>8</v>
      </c>
      <c r="J69" s="96">
        <f>$D$26*(MATCH(J68,$F$2:$F$11,0)-1)</f>
        <v>12</v>
      </c>
      <c r="K69" s="96">
        <f>$D$27*(MATCH(K68,$G$2:$G$11,0)-1)</f>
        <v>4</v>
      </c>
      <c r="L69" s="96">
        <f>$D$19*(MATCH(L68,$H$2:$H$11,0)-1)</f>
        <v>2</v>
      </c>
      <c r="M69" s="96">
        <f>$D$28*LOOKUP(M68,$J$2:$J$11,$A$2:$A$11)</f>
        <v>8</v>
      </c>
      <c r="N69" s="96">
        <f>$D$29*LOOKUP(N68,$K$2:$K$11,$A$2:$A$11)</f>
        <v>2</v>
      </c>
      <c r="O69" s="96">
        <f>$D$30*LOOKUP(O68,$L$2:$L$11,$A$2:$A$11)</f>
        <v>0</v>
      </c>
      <c r="P69" s="20"/>
      <c r="Q69" s="20"/>
      <c r="R69" s="20"/>
    </row>
    <row r="70" spans="1:18" ht="15">
      <c r="A70"/>
      <c r="B70" s="88" t="s">
        <v>194</v>
      </c>
      <c r="C70" s="97"/>
      <c r="D70" s="83">
        <v>1893</v>
      </c>
      <c r="E70" s="83">
        <v>1927</v>
      </c>
      <c r="F70" s="10">
        <v>180000</v>
      </c>
      <c r="G70" s="10">
        <v>6000</v>
      </c>
      <c r="H70" s="11" t="s">
        <v>163</v>
      </c>
      <c r="I70" s="11" t="s">
        <v>163</v>
      </c>
      <c r="J70" s="11" t="s">
        <v>169</v>
      </c>
      <c r="K70" s="11" t="s">
        <v>172</v>
      </c>
      <c r="L70" s="11" t="s">
        <v>272</v>
      </c>
      <c r="M70" s="8">
        <v>102</v>
      </c>
      <c r="N70" s="12">
        <v>44.29999923706055</v>
      </c>
      <c r="O70" s="12">
        <v>2.799999952316284</v>
      </c>
      <c r="P70" s="13" t="s">
        <v>66</v>
      </c>
      <c r="Q70" s="13" t="s">
        <v>53</v>
      </c>
      <c r="R70" s="13" t="s">
        <v>53</v>
      </c>
    </row>
    <row r="71" spans="1:18" ht="15">
      <c r="A71"/>
      <c r="B71" s="88"/>
      <c r="C71" s="98">
        <f>SUM(F71:O71)</f>
        <v>63</v>
      </c>
      <c r="D71" s="99">
        <f>33+ROUND((D70-1830)/2.55,0)</f>
        <v>58</v>
      </c>
      <c r="E71" s="99">
        <f>33+ROUND((E70-1830)/2.55,0)</f>
        <v>71</v>
      </c>
      <c r="F71" s="92">
        <f>IF((F70-((D70-1827)*1000))&lt;0,$D$20*9,$D$20*(LOOKUP(SQRT((F70-((D70-1827)*1000))/((43+((D70-1830)/2.55))*1000)),$G$13:$G$23,$F$13:$F$23)))</f>
        <v>4</v>
      </c>
      <c r="G71" s="92">
        <f>$D$22*(LOOKUP(G70,$H$13:$H$23,$F$13:$F$23))</f>
        <v>9</v>
      </c>
      <c r="H71" s="92">
        <f>$D$24*(MATCH(H70,$D$2:$D$11,0)-1)</f>
        <v>12</v>
      </c>
      <c r="I71" s="92">
        <f>$D$25*(MATCH(I70,$E$2:$E$11,0)-1)</f>
        <v>10</v>
      </c>
      <c r="J71" s="92">
        <f>$D$26*(MATCH(J70,$F$2:$F$11,0)-1)</f>
        <v>8</v>
      </c>
      <c r="K71" s="92">
        <f>$D$27*(MATCH(K70,$G$2:$G$11,0)-1)</f>
        <v>4</v>
      </c>
      <c r="L71" s="92">
        <f>$D$19*(MATCH(L70,$H$2:$H$11,0)-1)</f>
        <v>2</v>
      </c>
      <c r="M71" s="92">
        <f>$D$28*LOOKUP(M70,$J$2:$J$11,$A$2:$A$11)</f>
        <v>12</v>
      </c>
      <c r="N71" s="92">
        <f>$D$29*LOOKUP(N70,$K$2:$K$11,$A$2:$A$11)</f>
        <v>2</v>
      </c>
      <c r="O71" s="92">
        <f>$D$30*LOOKUP(O70,$L$2:$L$11,$A$2:$A$11)</f>
        <v>0</v>
      </c>
      <c r="P71" s="13"/>
      <c r="Q71" s="13"/>
      <c r="R71" s="13"/>
    </row>
    <row r="72" spans="1:18" ht="15">
      <c r="A72"/>
      <c r="B72" s="90" t="s">
        <v>104</v>
      </c>
      <c r="C72" s="93"/>
      <c r="D72" s="84">
        <v>1896</v>
      </c>
      <c r="E72" s="84">
        <v>1926</v>
      </c>
      <c r="F72" s="17">
        <v>80000</v>
      </c>
      <c r="G72" s="17">
        <v>7000</v>
      </c>
      <c r="H72" s="18" t="s">
        <v>106</v>
      </c>
      <c r="I72" s="18" t="s">
        <v>73</v>
      </c>
      <c r="J72" s="18" t="s">
        <v>169</v>
      </c>
      <c r="K72" s="18" t="s">
        <v>164</v>
      </c>
      <c r="L72" s="18" t="s">
        <v>272</v>
      </c>
      <c r="M72" s="15">
        <v>60</v>
      </c>
      <c r="N72" s="19">
        <v>30</v>
      </c>
      <c r="O72" s="19">
        <v>5</v>
      </c>
      <c r="P72" s="20" t="s">
        <v>66</v>
      </c>
      <c r="Q72" s="20" t="s">
        <v>53</v>
      </c>
      <c r="R72" s="20" t="s">
        <v>53</v>
      </c>
    </row>
    <row r="73" spans="1:18" ht="15">
      <c r="A73"/>
      <c r="B73" s="90"/>
      <c r="C73" s="94">
        <f>SUM(F73:O73)</f>
        <v>55</v>
      </c>
      <c r="D73" s="95">
        <f>33+ROUND((D72-1830)/2.55,0)</f>
        <v>59</v>
      </c>
      <c r="E73" s="95">
        <f>33+ROUND((E72-1830)/2.55,0)</f>
        <v>71</v>
      </c>
      <c r="F73" s="96">
        <f>IF((F72-((D72-1827)*1000))&lt;0,$D$20*9,$D$20*(LOOKUP(SQRT((F72-((D72-1827)*1000))/((43+((D72-1830)/2.55))*1000)),$G$13:$G$23,$F$13:$F$23)))</f>
        <v>9</v>
      </c>
      <c r="G73" s="96">
        <f>$D$22*(LOOKUP(G72,$H$13:$H$23,$F$13:$F$23))</f>
        <v>9</v>
      </c>
      <c r="H73" s="96">
        <f>$D$24*(MATCH(H72,$D$2:$D$11,0)-1)</f>
        <v>16</v>
      </c>
      <c r="I73" s="96">
        <f>$D$25*(MATCH(I72,$E$2:$E$11,0)-1)</f>
        <v>4</v>
      </c>
      <c r="J73" s="96">
        <f>$D$26*(MATCH(J72,$F$2:$F$11,0)-1)</f>
        <v>8</v>
      </c>
      <c r="K73" s="96">
        <f>$D$27*(MATCH(K72,$G$2:$G$11,0)-1)</f>
        <v>1</v>
      </c>
      <c r="L73" s="96">
        <f>$D$19*(MATCH(L72,$H$2:$H$11,0)-1)</f>
        <v>2</v>
      </c>
      <c r="M73" s="96">
        <f>$D$28*LOOKUP(M72,$J$2:$J$11,$A$2:$A$11)</f>
        <v>6</v>
      </c>
      <c r="N73" s="96">
        <f>$D$29*LOOKUP(N72,$K$2:$K$11,$A$2:$A$11)</f>
        <v>0</v>
      </c>
      <c r="O73" s="96">
        <f>$D$30*LOOKUP(O72,$L$2:$L$11,$A$2:$A$11)</f>
        <v>0</v>
      </c>
      <c r="P73" s="20"/>
      <c r="Q73" s="20"/>
      <c r="R73" s="20"/>
    </row>
    <row r="74" spans="1:18" ht="15">
      <c r="A74"/>
      <c r="B74" s="88" t="s">
        <v>107</v>
      </c>
      <c r="C74" s="97"/>
      <c r="D74" s="83">
        <v>1900</v>
      </c>
      <c r="E74" s="83">
        <v>1965</v>
      </c>
      <c r="F74" s="10">
        <v>120000</v>
      </c>
      <c r="G74" s="10">
        <v>8000</v>
      </c>
      <c r="H74" s="11" t="s">
        <v>163</v>
      </c>
      <c r="I74" s="11" t="s">
        <v>73</v>
      </c>
      <c r="J74" s="11" t="s">
        <v>106</v>
      </c>
      <c r="K74" s="11" t="s">
        <v>172</v>
      </c>
      <c r="L74" s="11" t="s">
        <v>272</v>
      </c>
      <c r="M74" s="8">
        <v>62</v>
      </c>
      <c r="N74" s="12">
        <v>65</v>
      </c>
      <c r="O74" s="12">
        <v>9</v>
      </c>
      <c r="P74" s="13" t="s">
        <v>53</v>
      </c>
      <c r="Q74" s="13" t="s">
        <v>67</v>
      </c>
      <c r="R74" s="13" t="s">
        <v>53</v>
      </c>
    </row>
    <row r="75" spans="1:18" ht="15">
      <c r="A75"/>
      <c r="B75" s="88"/>
      <c r="C75" s="98">
        <f>SUM(F75:O75)</f>
        <v>61</v>
      </c>
      <c r="D75" s="99">
        <f>33+ROUND((D74-1830)/2.55,0)</f>
        <v>60</v>
      </c>
      <c r="E75" s="99">
        <f>33+ROUND((E74-1830)/2.55,0)</f>
        <v>86</v>
      </c>
      <c r="F75" s="92">
        <f>IF((F74-((D74-1827)*1000))&lt;0,$D$20*9,$D$20*(LOOKUP(SQRT((F74-((D74-1827)*1000))/((43+((D74-1830)/2.55))*1000)),$G$13:$G$23,$F$13:$F$23)))</f>
        <v>7</v>
      </c>
      <c r="G75" s="92">
        <f>$D$22*(LOOKUP(G74,$H$13:$H$23,$F$13:$F$23))</f>
        <v>8</v>
      </c>
      <c r="H75" s="92">
        <f>$D$24*(MATCH(H74,$D$2:$D$11,0)-1)</f>
        <v>12</v>
      </c>
      <c r="I75" s="92">
        <f>$D$25*(MATCH(I74,$E$2:$E$11,0)-1)</f>
        <v>4</v>
      </c>
      <c r="J75" s="92">
        <f>$D$26*(MATCH(J74,$F$2:$F$11,0)-1)</f>
        <v>14</v>
      </c>
      <c r="K75" s="92">
        <f>$D$27*(MATCH(K74,$G$2:$G$11,0)-1)</f>
        <v>4</v>
      </c>
      <c r="L75" s="92">
        <f>$D$19*(MATCH(L74,$H$2:$H$11,0)-1)</f>
        <v>2</v>
      </c>
      <c r="M75" s="92">
        <f>$D$28*LOOKUP(M74,$J$2:$J$11,$A$2:$A$11)</f>
        <v>6</v>
      </c>
      <c r="N75" s="92">
        <f>$D$29*LOOKUP(N74,$K$2:$K$11,$A$2:$A$11)</f>
        <v>2</v>
      </c>
      <c r="O75" s="92">
        <f>$D$30*LOOKUP(O74,$L$2:$L$11,$A$2:$A$11)</f>
        <v>2</v>
      </c>
      <c r="P75" s="13"/>
      <c r="Q75" s="13"/>
      <c r="R75" s="13"/>
    </row>
    <row r="76" spans="1:18" ht="15">
      <c r="A76"/>
      <c r="B76" s="90" t="s">
        <v>109</v>
      </c>
      <c r="C76" s="93"/>
      <c r="D76" s="84">
        <v>1904</v>
      </c>
      <c r="E76" s="84">
        <v>1951</v>
      </c>
      <c r="F76" s="17">
        <v>50000</v>
      </c>
      <c r="G76" s="17">
        <v>7000</v>
      </c>
      <c r="H76" s="18" t="s">
        <v>185</v>
      </c>
      <c r="I76" s="18" t="s">
        <v>73</v>
      </c>
      <c r="J76" s="18" t="s">
        <v>163</v>
      </c>
      <c r="K76" s="18" t="s">
        <v>164</v>
      </c>
      <c r="L76" s="18" t="s">
        <v>275</v>
      </c>
      <c r="M76" s="15">
        <v>70</v>
      </c>
      <c r="N76" s="19">
        <v>71</v>
      </c>
      <c r="O76" s="19">
        <v>7</v>
      </c>
      <c r="P76" s="20" t="s">
        <v>66</v>
      </c>
      <c r="Q76" s="20" t="s">
        <v>67</v>
      </c>
      <c r="R76" s="20" t="s">
        <v>68</v>
      </c>
    </row>
    <row r="77" spans="1:18" ht="15">
      <c r="A77"/>
      <c r="B77" s="90"/>
      <c r="C77" s="94">
        <f>SUM(F77:O77)</f>
        <v>64</v>
      </c>
      <c r="D77" s="95">
        <f>33+ROUND((D76-1830)/2.55,0)</f>
        <v>62</v>
      </c>
      <c r="E77" s="95">
        <f>33+ROUND((E76-1830)/2.55,0)</f>
        <v>80</v>
      </c>
      <c r="F77" s="96">
        <f>IF((F76-((D76-1827)*1000))&lt;0,$D$20*9,$D$20*(LOOKUP(SQRT((F76-((D76-1827)*1000))/((43+((D76-1830)/2.55))*1000)),$G$13:$G$23,$F$13:$F$23)))</f>
        <v>9</v>
      </c>
      <c r="G77" s="96">
        <f>$D$22*(LOOKUP(G76,$H$13:$H$23,$F$13:$F$23))</f>
        <v>9</v>
      </c>
      <c r="H77" s="96">
        <f>$D$24*(MATCH(H76,$D$2:$D$11,0)-1)</f>
        <v>14</v>
      </c>
      <c r="I77" s="96">
        <f>$D$25*(MATCH(I76,$E$2:$E$11,0)-1)</f>
        <v>4</v>
      </c>
      <c r="J77" s="96">
        <f>$D$26*(MATCH(J76,$F$2:$F$11,0)-1)</f>
        <v>10</v>
      </c>
      <c r="K77" s="96">
        <f>$D$27*(MATCH(K76,$G$2:$G$11,0)-1)</f>
        <v>1</v>
      </c>
      <c r="L77" s="96">
        <f>$D$19*(MATCH(L76,$H$2:$H$11,0)-1)</f>
        <v>3</v>
      </c>
      <c r="M77" s="96">
        <f>$D$28*LOOKUP(M76,$J$2:$J$11,$A$2:$A$11)</f>
        <v>8</v>
      </c>
      <c r="N77" s="96">
        <f>$D$29*LOOKUP(N76,$K$2:$K$11,$A$2:$A$11)</f>
        <v>4</v>
      </c>
      <c r="O77" s="96">
        <f>$D$30*LOOKUP(O76,$L$2:$L$11,$A$2:$A$11)</f>
        <v>2</v>
      </c>
      <c r="P77" s="20"/>
      <c r="Q77" s="20"/>
      <c r="R77" s="20"/>
    </row>
    <row r="78" spans="1:18" ht="15">
      <c r="A78"/>
      <c r="B78" s="88" t="s">
        <v>112</v>
      </c>
      <c r="C78" s="97"/>
      <c r="D78" s="83">
        <v>1905</v>
      </c>
      <c r="E78" s="83">
        <v>1945</v>
      </c>
      <c r="F78" s="10">
        <v>130000</v>
      </c>
      <c r="G78" s="10">
        <v>11000</v>
      </c>
      <c r="H78" s="11" t="s">
        <v>169</v>
      </c>
      <c r="I78" s="11" t="s">
        <v>169</v>
      </c>
      <c r="J78" s="11" t="s">
        <v>169</v>
      </c>
      <c r="K78" s="11" t="s">
        <v>172</v>
      </c>
      <c r="L78" s="11" t="s">
        <v>272</v>
      </c>
      <c r="M78" s="8">
        <v>81</v>
      </c>
      <c r="N78" s="12">
        <v>99.5999984741211</v>
      </c>
      <c r="O78" s="12">
        <v>8</v>
      </c>
      <c r="P78" s="13" t="s">
        <v>53</v>
      </c>
      <c r="Q78" s="13" t="s">
        <v>67</v>
      </c>
      <c r="R78" s="13" t="s">
        <v>53</v>
      </c>
    </row>
    <row r="79" spans="1:18" ht="15">
      <c r="A79"/>
      <c r="B79" s="88"/>
      <c r="C79" s="98">
        <f>SUM(F79:O79)</f>
        <v>62</v>
      </c>
      <c r="D79" s="99">
        <f>33+ROUND((D78-1830)/2.55,0)</f>
        <v>62</v>
      </c>
      <c r="E79" s="99">
        <f>33+ROUND((E78-1830)/2.55,0)</f>
        <v>78</v>
      </c>
      <c r="F79" s="92">
        <f>IF((F78-((D78-1827)*1000))&lt;0,$D$20*9,$D$20*(LOOKUP(SQRT((F78-((D78-1827)*1000))/((43+((D78-1830)/2.55))*1000)),$G$13:$G$23,$F$13:$F$23)))</f>
        <v>7</v>
      </c>
      <c r="G79" s="92">
        <f>$D$22*(LOOKUP(G78,$H$13:$H$23,$F$13:$F$23))</f>
        <v>7</v>
      </c>
      <c r="H79" s="92">
        <f>$D$24*(MATCH(H78,$D$2:$D$11,0)-1)</f>
        <v>10</v>
      </c>
      <c r="I79" s="92">
        <f>$D$25*(MATCH(I78,$E$2:$E$11,0)-1)</f>
        <v>8</v>
      </c>
      <c r="J79" s="92">
        <f>$D$26*(MATCH(J78,$F$2:$F$11,0)-1)</f>
        <v>8</v>
      </c>
      <c r="K79" s="92">
        <f>$D$27*(MATCH(K78,$G$2:$G$11,0)-1)</f>
        <v>4</v>
      </c>
      <c r="L79" s="92">
        <f>$D$19*(MATCH(L78,$H$2:$H$11,0)-1)</f>
        <v>2</v>
      </c>
      <c r="M79" s="92">
        <f>$D$28*LOOKUP(M78,$J$2:$J$11,$A$2:$A$11)</f>
        <v>8</v>
      </c>
      <c r="N79" s="92">
        <f>$D$29*LOOKUP(N78,$K$2:$K$11,$A$2:$A$11)</f>
        <v>6</v>
      </c>
      <c r="O79" s="92">
        <f>$D$30*LOOKUP(O78,$L$2:$L$11,$A$2:$A$11)</f>
        <v>2</v>
      </c>
      <c r="P79" s="13"/>
      <c r="Q79" s="13"/>
      <c r="R79" s="13"/>
    </row>
    <row r="80" spans="1:18" ht="15">
      <c r="A80"/>
      <c r="B80" s="90" t="s">
        <v>114</v>
      </c>
      <c r="C80" s="93"/>
      <c r="D80" s="84">
        <v>1907</v>
      </c>
      <c r="E80" s="84">
        <v>1950</v>
      </c>
      <c r="F80" s="17">
        <v>70000</v>
      </c>
      <c r="G80" s="17">
        <v>8000</v>
      </c>
      <c r="H80" s="18" t="s">
        <v>163</v>
      </c>
      <c r="I80" s="18" t="s">
        <v>169</v>
      </c>
      <c r="J80" s="18" t="s">
        <v>163</v>
      </c>
      <c r="K80" s="18" t="s">
        <v>172</v>
      </c>
      <c r="L80" s="18" t="s">
        <v>272</v>
      </c>
      <c r="M80" s="15">
        <v>50</v>
      </c>
      <c r="N80" s="19">
        <v>45</v>
      </c>
      <c r="O80" s="19">
        <v>6</v>
      </c>
      <c r="P80" s="20" t="s">
        <v>53</v>
      </c>
      <c r="Q80" s="20" t="s">
        <v>67</v>
      </c>
      <c r="R80" s="20" t="s">
        <v>68</v>
      </c>
    </row>
    <row r="81" spans="1:18" ht="15">
      <c r="A81"/>
      <c r="B81" s="90"/>
      <c r="C81" s="94">
        <f>SUM(F81:O81)</f>
        <v>61</v>
      </c>
      <c r="D81" s="95">
        <f>33+ROUND((D80-1830)/2.55,0)</f>
        <v>63</v>
      </c>
      <c r="E81" s="95">
        <f>33+ROUND((E80-1830)/2.55,0)</f>
        <v>80</v>
      </c>
      <c r="F81" s="96">
        <f>IF((F80-((D80-1827)*1000))&lt;0,$D$20*9,$D$20*(LOOKUP(SQRT((F80-((D80-1827)*1000))/((43+((D80-1830)/2.55))*1000)),$G$13:$G$23,$F$13:$F$23)))</f>
        <v>9</v>
      </c>
      <c r="G81" s="96">
        <f>$D$22*(LOOKUP(G80,$H$13:$H$23,$F$13:$F$23))</f>
        <v>8</v>
      </c>
      <c r="H81" s="96">
        <f>$D$24*(MATCH(H80,$D$2:$D$11,0)-1)</f>
        <v>12</v>
      </c>
      <c r="I81" s="96">
        <f>$D$25*(MATCH(I80,$E$2:$E$11,0)-1)</f>
        <v>8</v>
      </c>
      <c r="J81" s="96">
        <f>$D$26*(MATCH(J80,$F$2:$F$11,0)-1)</f>
        <v>10</v>
      </c>
      <c r="K81" s="96">
        <f>$D$27*(MATCH(K80,$G$2:$G$11,0)-1)</f>
        <v>4</v>
      </c>
      <c r="L81" s="96">
        <f>$D$19*(MATCH(L80,$H$2:$H$11,0)-1)</f>
        <v>2</v>
      </c>
      <c r="M81" s="96">
        <f>$D$28*LOOKUP(M80,$J$2:$J$11,$A$2:$A$11)</f>
        <v>4</v>
      </c>
      <c r="N81" s="96">
        <f>$D$29*LOOKUP(N80,$K$2:$K$11,$A$2:$A$11)</f>
        <v>2</v>
      </c>
      <c r="O81" s="96">
        <f>$D$30*LOOKUP(O80,$L$2:$L$11,$A$2:$A$11)</f>
        <v>2</v>
      </c>
      <c r="P81" s="20"/>
      <c r="Q81" s="20"/>
      <c r="R81" s="20"/>
    </row>
    <row r="82" spans="1:18" ht="15">
      <c r="A82"/>
      <c r="B82" s="88" t="s">
        <v>116</v>
      </c>
      <c r="C82" s="97"/>
      <c r="D82" s="83">
        <v>1910</v>
      </c>
      <c r="E82" s="83">
        <v>1948</v>
      </c>
      <c r="F82" s="10">
        <v>90000</v>
      </c>
      <c r="G82" s="10">
        <v>18000</v>
      </c>
      <c r="H82" s="11" t="s">
        <v>80</v>
      </c>
      <c r="I82" s="11" t="s">
        <v>118</v>
      </c>
      <c r="J82" s="11" t="s">
        <v>169</v>
      </c>
      <c r="K82" s="11" t="s">
        <v>81</v>
      </c>
      <c r="L82" s="11" t="s">
        <v>272</v>
      </c>
      <c r="M82" s="8">
        <v>75</v>
      </c>
      <c r="N82" s="12">
        <v>95</v>
      </c>
      <c r="O82" s="12">
        <v>4.5</v>
      </c>
      <c r="P82" s="13" t="s">
        <v>66</v>
      </c>
      <c r="Q82" s="13" t="s">
        <v>67</v>
      </c>
      <c r="R82" s="13" t="s">
        <v>68</v>
      </c>
    </row>
    <row r="83" spans="1:18" ht="15">
      <c r="A83"/>
      <c r="B83" s="88"/>
      <c r="C83" s="98">
        <f>SUM(F83:O83)</f>
        <v>63</v>
      </c>
      <c r="D83" s="99">
        <f>33+ROUND((D82-1830)/2.55,0)</f>
        <v>64</v>
      </c>
      <c r="E83" s="99">
        <f>33+ROUND((E82-1830)/2.55,0)</f>
        <v>79</v>
      </c>
      <c r="F83" s="92">
        <f>IF((F82-((D82-1827)*1000))&lt;0,$D$20*9,$D$20*(LOOKUP(SQRT((F82-((D82-1827)*1000))/((43+((D82-1830)/2.55))*1000)),$G$13:$G$23,$F$13:$F$23)))</f>
        <v>9</v>
      </c>
      <c r="G83" s="92">
        <f>$D$22*(LOOKUP(G82,$H$13:$H$23,$F$13:$F$23))</f>
        <v>4</v>
      </c>
      <c r="H83" s="92">
        <f>$D$24*(MATCH(H82,$D$2:$D$11,0)-1)</f>
        <v>8</v>
      </c>
      <c r="I83" s="92">
        <f>$D$25*(MATCH(I82,$E$2:$E$11,0)-1)</f>
        <v>12</v>
      </c>
      <c r="J83" s="92">
        <f>$D$26*(MATCH(J82,$F$2:$F$11,0)-1)</f>
        <v>8</v>
      </c>
      <c r="K83" s="92">
        <f>$D$27*(MATCH(K82,$G$2:$G$11,0)-1)</f>
        <v>6</v>
      </c>
      <c r="L83" s="92">
        <f>$D$19*(MATCH(L82,$H$2:$H$11,0)-1)</f>
        <v>2</v>
      </c>
      <c r="M83" s="92">
        <f>$D$28*LOOKUP(M82,$J$2:$J$11,$A$2:$A$11)</f>
        <v>8</v>
      </c>
      <c r="N83" s="92">
        <f>$D$29*LOOKUP(N82,$K$2:$K$11,$A$2:$A$11)</f>
        <v>6</v>
      </c>
      <c r="O83" s="92">
        <f>$D$30*LOOKUP(O82,$L$2:$L$11,$A$2:$A$11)</f>
        <v>0</v>
      </c>
      <c r="P83" s="13"/>
      <c r="Q83" s="13"/>
      <c r="R83" s="13"/>
    </row>
    <row r="84" spans="1:18" ht="15">
      <c r="A84"/>
      <c r="B84" s="90" t="s">
        <v>119</v>
      </c>
      <c r="C84" s="93"/>
      <c r="D84" s="84">
        <v>1910</v>
      </c>
      <c r="E84" s="84">
        <v>1950</v>
      </c>
      <c r="F84" s="17">
        <v>95000</v>
      </c>
      <c r="G84" s="17">
        <v>8000</v>
      </c>
      <c r="H84" s="18" t="s">
        <v>80</v>
      </c>
      <c r="I84" s="18" t="s">
        <v>73</v>
      </c>
      <c r="J84" s="18" t="s">
        <v>169</v>
      </c>
      <c r="K84" s="18" t="s">
        <v>164</v>
      </c>
      <c r="L84" s="18" t="s">
        <v>272</v>
      </c>
      <c r="M84" s="15">
        <v>37</v>
      </c>
      <c r="N84" s="19">
        <v>120</v>
      </c>
      <c r="O84" s="19">
        <v>14</v>
      </c>
      <c r="P84" s="20" t="s">
        <v>53</v>
      </c>
      <c r="Q84" s="20" t="s">
        <v>67</v>
      </c>
      <c r="R84" s="20" t="s">
        <v>53</v>
      </c>
    </row>
    <row r="85" spans="1:18" ht="15">
      <c r="A85"/>
      <c r="B85" s="90"/>
      <c r="C85" s="94">
        <f>SUM(F85:O85)</f>
        <v>54</v>
      </c>
      <c r="D85" s="95">
        <f>33+ROUND((D84-1830)/2.55,0)</f>
        <v>64</v>
      </c>
      <c r="E85" s="95">
        <f>33+ROUND((E84-1830)/2.55,0)</f>
        <v>80</v>
      </c>
      <c r="F85" s="96">
        <f>IF((F84-((D84-1827)*1000))&lt;0,$D$20*9,$D$20*(LOOKUP(SQRT((F84-((D84-1827)*1000))/((43+((D84-1830)/2.55))*1000)),$G$13:$G$23,$F$13:$F$23)))</f>
        <v>9</v>
      </c>
      <c r="G85" s="96">
        <f>$D$22*(LOOKUP(G84,$H$13:$H$23,$F$13:$F$23))</f>
        <v>8</v>
      </c>
      <c r="H85" s="96">
        <f>$D$24*(MATCH(H84,$D$2:$D$11,0)-1)</f>
        <v>8</v>
      </c>
      <c r="I85" s="96">
        <f>$D$25*(MATCH(I84,$E$2:$E$11,0)-1)</f>
        <v>4</v>
      </c>
      <c r="J85" s="96">
        <f>$D$26*(MATCH(J84,$F$2:$F$11,0)-1)</f>
        <v>8</v>
      </c>
      <c r="K85" s="96">
        <f>$D$27*(MATCH(K84,$G$2:$G$11,0)-1)</f>
        <v>1</v>
      </c>
      <c r="L85" s="96">
        <f>$D$19*(MATCH(L84,$H$2:$H$11,0)-1)</f>
        <v>2</v>
      </c>
      <c r="M85" s="96">
        <f>$D$28*LOOKUP(M84,$J$2:$J$11,$A$2:$A$11)</f>
        <v>2</v>
      </c>
      <c r="N85" s="96">
        <f>$D$29*LOOKUP(N84,$K$2:$K$11,$A$2:$A$11)</f>
        <v>8</v>
      </c>
      <c r="O85" s="96">
        <f>$D$30*LOOKUP(O84,$L$2:$L$11,$A$2:$A$11)</f>
        <v>4</v>
      </c>
      <c r="P85" s="20"/>
      <c r="Q85" s="20"/>
      <c r="R85" s="20"/>
    </row>
    <row r="86" spans="1:18" ht="15">
      <c r="A86"/>
      <c r="B86" s="88" t="s">
        <v>121</v>
      </c>
      <c r="C86" s="97"/>
      <c r="D86" s="83">
        <v>1911</v>
      </c>
      <c r="E86" s="83">
        <v>1960</v>
      </c>
      <c r="F86" s="10">
        <v>80000</v>
      </c>
      <c r="G86" s="10">
        <v>7000</v>
      </c>
      <c r="H86" s="11" t="s">
        <v>169</v>
      </c>
      <c r="I86" s="11" t="s">
        <v>80</v>
      </c>
      <c r="J86" s="11" t="s">
        <v>106</v>
      </c>
      <c r="K86" s="11" t="s">
        <v>172</v>
      </c>
      <c r="L86" s="11" t="s">
        <v>272</v>
      </c>
      <c r="M86" s="8">
        <v>70</v>
      </c>
      <c r="N86" s="12">
        <v>70</v>
      </c>
      <c r="O86" s="12">
        <v>6</v>
      </c>
      <c r="P86" s="13" t="s">
        <v>53</v>
      </c>
      <c r="Q86" s="13" t="s">
        <v>67</v>
      </c>
      <c r="R86" s="13" t="s">
        <v>68</v>
      </c>
    </row>
    <row r="87" spans="1:18" ht="15">
      <c r="A87"/>
      <c r="B87" s="88"/>
      <c r="C87" s="98">
        <f>SUM(F87:O87)</f>
        <v>68</v>
      </c>
      <c r="D87" s="99">
        <f>33+ROUND((D86-1830)/2.55,0)</f>
        <v>65</v>
      </c>
      <c r="E87" s="99">
        <f>33+ROUND((E86-1830)/2.55,0)</f>
        <v>84</v>
      </c>
      <c r="F87" s="92">
        <f>IF((F86-((D86-1827)*1000))&lt;0,$D$20*9,$D$20*(LOOKUP(SQRT((F86-((D86-1827)*1000))/((43+((D86-1830)/2.55))*1000)),$G$13:$G$23,$F$13:$F$23)))</f>
        <v>9</v>
      </c>
      <c r="G87" s="92">
        <f>$D$22*(LOOKUP(G86,$H$13:$H$23,$F$13:$F$23))</f>
        <v>9</v>
      </c>
      <c r="H87" s="92">
        <f>$D$24*(MATCH(H86,$D$2:$D$11,0)-1)</f>
        <v>10</v>
      </c>
      <c r="I87" s="92">
        <f>$D$25*(MATCH(I86,$E$2:$E$11,0)-1)</f>
        <v>6</v>
      </c>
      <c r="J87" s="92">
        <f>$D$26*(MATCH(J86,$F$2:$F$11,0)-1)</f>
        <v>14</v>
      </c>
      <c r="K87" s="92">
        <f>$D$27*(MATCH(K86,$G$2:$G$11,0)-1)</f>
        <v>4</v>
      </c>
      <c r="L87" s="92">
        <f>$D$19*(MATCH(L86,$H$2:$H$11,0)-1)</f>
        <v>2</v>
      </c>
      <c r="M87" s="92">
        <f>$D$28*LOOKUP(M86,$J$2:$J$11,$A$2:$A$11)</f>
        <v>8</v>
      </c>
      <c r="N87" s="92">
        <f>$D$29*LOOKUP(N86,$K$2:$K$11,$A$2:$A$11)</f>
        <v>4</v>
      </c>
      <c r="O87" s="92">
        <f>$D$30*LOOKUP(O86,$L$2:$L$11,$A$2:$A$11)</f>
        <v>2</v>
      </c>
      <c r="P87" s="13"/>
      <c r="Q87" s="13"/>
      <c r="R87" s="13"/>
    </row>
    <row r="88" spans="1:18" ht="15">
      <c r="A88"/>
      <c r="B88" s="90" t="s">
        <v>123</v>
      </c>
      <c r="C88" s="93"/>
      <c r="D88" s="84">
        <v>1912</v>
      </c>
      <c r="E88" s="84">
        <v>1952</v>
      </c>
      <c r="F88" s="17">
        <v>60000</v>
      </c>
      <c r="G88" s="17">
        <v>17000</v>
      </c>
      <c r="H88" s="18" t="s">
        <v>185</v>
      </c>
      <c r="I88" s="18" t="s">
        <v>73</v>
      </c>
      <c r="J88" s="18" t="s">
        <v>125</v>
      </c>
      <c r="K88" s="18" t="s">
        <v>172</v>
      </c>
      <c r="L88" s="18" t="s">
        <v>275</v>
      </c>
      <c r="M88" s="15">
        <v>47</v>
      </c>
      <c r="N88" s="19">
        <v>100</v>
      </c>
      <c r="O88" s="19">
        <v>7.800000190734863</v>
      </c>
      <c r="P88" s="20" t="s">
        <v>53</v>
      </c>
      <c r="Q88" s="20" t="s">
        <v>67</v>
      </c>
      <c r="R88" s="20" t="s">
        <v>68</v>
      </c>
    </row>
    <row r="89" spans="1:18" ht="15">
      <c r="A89"/>
      <c r="B89" s="90"/>
      <c r="C89" s="94">
        <f>SUM(F89:O89)</f>
        <v>67</v>
      </c>
      <c r="D89" s="95">
        <f>33+ROUND((D88-1830)/2.55,0)</f>
        <v>65</v>
      </c>
      <c r="E89" s="95">
        <f>33+ROUND((E88-1830)/2.55,0)</f>
        <v>81</v>
      </c>
      <c r="F89" s="96">
        <f>IF((F88-((D88-1827)*1000))&lt;0,$D$20*9,$D$20*(LOOKUP(SQRT((F88-((D88-1827)*1000))/((43+((D88-1830)/2.55))*1000)),$G$13:$G$23,$F$13:$F$23)))</f>
        <v>9</v>
      </c>
      <c r="G89" s="96">
        <f>$D$22*(LOOKUP(G88,$H$13:$H$23,$F$13:$F$23))</f>
        <v>5</v>
      </c>
      <c r="H89" s="96">
        <f>$D$24*(MATCH(H88,$D$2:$D$11,0)-1)</f>
        <v>14</v>
      </c>
      <c r="I89" s="96">
        <f>$D$25*(MATCH(I88,$E$2:$E$11,0)-1)</f>
        <v>4</v>
      </c>
      <c r="J89" s="96">
        <f>$D$26*(MATCH(J88,$F$2:$F$11,0)-1)</f>
        <v>16</v>
      </c>
      <c r="K89" s="96">
        <f>$D$27*(MATCH(K88,$G$2:$G$11,0)-1)</f>
        <v>4</v>
      </c>
      <c r="L89" s="96">
        <f>$D$19*(MATCH(L88,$H$2:$H$11,0)-1)</f>
        <v>3</v>
      </c>
      <c r="M89" s="96">
        <f>$D$28*LOOKUP(M88,$J$2:$J$11,$A$2:$A$11)</f>
        <v>4</v>
      </c>
      <c r="N89" s="96">
        <f>$D$29*LOOKUP(N88,$K$2:$K$11,$A$2:$A$11)</f>
        <v>6</v>
      </c>
      <c r="O89" s="96">
        <f>$D$30*LOOKUP(O88,$L$2:$L$11,$A$2:$A$11)</f>
        <v>2</v>
      </c>
      <c r="P89" s="20"/>
      <c r="Q89" s="20"/>
      <c r="R89" s="20"/>
    </row>
    <row r="90" spans="1:18" ht="15">
      <c r="A90"/>
      <c r="B90" s="88" t="s">
        <v>126</v>
      </c>
      <c r="C90" s="97"/>
      <c r="D90" s="83">
        <v>1914</v>
      </c>
      <c r="E90" s="83">
        <v>1950</v>
      </c>
      <c r="F90" s="10">
        <v>120000</v>
      </c>
      <c r="G90" s="10">
        <v>21000</v>
      </c>
      <c r="H90" s="11" t="s">
        <v>80</v>
      </c>
      <c r="I90" s="11" t="s">
        <v>169</v>
      </c>
      <c r="J90" s="11" t="s">
        <v>163</v>
      </c>
      <c r="K90" s="11" t="s">
        <v>81</v>
      </c>
      <c r="L90" s="11" t="s">
        <v>273</v>
      </c>
      <c r="M90" s="8">
        <v>95</v>
      </c>
      <c r="N90" s="12">
        <v>99.5999984741211</v>
      </c>
      <c r="O90" s="12">
        <v>7.300000190734863</v>
      </c>
      <c r="P90" s="13" t="s">
        <v>66</v>
      </c>
      <c r="Q90" s="13" t="s">
        <v>53</v>
      </c>
      <c r="R90" s="13" t="s">
        <v>68</v>
      </c>
    </row>
    <row r="91" spans="1:18" ht="15">
      <c r="A91"/>
      <c r="B91" s="88"/>
      <c r="C91" s="98">
        <f>SUM(F91:O91)</f>
        <v>65</v>
      </c>
      <c r="D91" s="99">
        <f>33+ROUND((D90-1830)/2.55,0)</f>
        <v>66</v>
      </c>
      <c r="E91" s="99">
        <f>33+ROUND((E90-1830)/2.55,0)</f>
        <v>80</v>
      </c>
      <c r="F91" s="92">
        <f>IF((F90-((D90-1827)*1000))&lt;0,$D$20*9,$D$20*(LOOKUP(SQRT((F90-((D90-1827)*1000))/((43+((D90-1830)/2.55))*1000)),$G$13:$G$23,$F$13:$F$23)))</f>
        <v>8</v>
      </c>
      <c r="G91" s="92">
        <f>$D$22*(LOOKUP(G90,$H$13:$H$23,$F$13:$F$23))</f>
        <v>3</v>
      </c>
      <c r="H91" s="92">
        <f>$D$24*(MATCH(H90,$D$2:$D$11,0)-1)</f>
        <v>8</v>
      </c>
      <c r="I91" s="92">
        <f>$D$25*(MATCH(I90,$E$2:$E$11,0)-1)</f>
        <v>8</v>
      </c>
      <c r="J91" s="92">
        <f>$D$26*(MATCH(J90,$F$2:$F$11,0)-1)</f>
        <v>10</v>
      </c>
      <c r="K91" s="92">
        <f>$D$27*(MATCH(K90,$G$2:$G$11,0)-1)</f>
        <v>6</v>
      </c>
      <c r="L91" s="92">
        <f>$D$19*(MATCH(L90,$H$2:$H$11,0)-1)</f>
        <v>4</v>
      </c>
      <c r="M91" s="92">
        <f>$D$28*LOOKUP(M90,$J$2:$J$11,$A$2:$A$11)</f>
        <v>10</v>
      </c>
      <c r="N91" s="92">
        <f>$D$29*LOOKUP(N90,$K$2:$K$11,$A$2:$A$11)</f>
        <v>6</v>
      </c>
      <c r="O91" s="92">
        <f>$D$30*LOOKUP(O90,$L$2:$L$11,$A$2:$A$11)</f>
        <v>2</v>
      </c>
      <c r="P91" s="13"/>
      <c r="Q91" s="13"/>
      <c r="R91" s="13"/>
    </row>
    <row r="92" spans="2:18" ht="15">
      <c r="B92" s="90" t="s">
        <v>128</v>
      </c>
      <c r="C92" s="93"/>
      <c r="D92" s="84">
        <v>1918</v>
      </c>
      <c r="E92" s="84">
        <v>1950</v>
      </c>
      <c r="F92" s="17">
        <v>170000</v>
      </c>
      <c r="G92" s="17">
        <v>16000</v>
      </c>
      <c r="H92" s="18" t="s">
        <v>169</v>
      </c>
      <c r="I92" s="18" t="s">
        <v>169</v>
      </c>
      <c r="J92" s="18" t="s">
        <v>185</v>
      </c>
      <c r="K92" s="18" t="s">
        <v>81</v>
      </c>
      <c r="L92" s="18" t="s">
        <v>273</v>
      </c>
      <c r="M92" s="15">
        <v>55</v>
      </c>
      <c r="N92" s="19">
        <v>160</v>
      </c>
      <c r="O92" s="19">
        <v>17</v>
      </c>
      <c r="P92" s="20" t="s">
        <v>66</v>
      </c>
      <c r="Q92" s="20" t="s">
        <v>53</v>
      </c>
      <c r="R92" s="20" t="s">
        <v>53</v>
      </c>
    </row>
    <row r="93" spans="2:18" ht="15">
      <c r="B93" s="90"/>
      <c r="C93" s="94">
        <f>SUM(F93:O93)</f>
        <v>72</v>
      </c>
      <c r="D93" s="95">
        <f>33+ROUND((D92-1830)/2.55,0)</f>
        <v>68</v>
      </c>
      <c r="E93" s="95">
        <f>33+ROUND((E92-1830)/2.55,0)</f>
        <v>80</v>
      </c>
      <c r="F93" s="96">
        <f>IF((F92-((D92-1827)*1000))&lt;0,$D$20*9,$D$20*(LOOKUP(SQRT((F92-((D92-1827)*1000))/((43+((D92-1830)/2.55))*1000)),$G$13:$G$23,$F$13:$F$23)))</f>
        <v>5</v>
      </c>
      <c r="G93" s="96">
        <f>$D$22*(LOOKUP(G92,$H$13:$H$23,$F$13:$F$23))</f>
        <v>5</v>
      </c>
      <c r="H93" s="96">
        <f>$D$24*(MATCH(H92,$D$2:$D$11,0)-1)</f>
        <v>10</v>
      </c>
      <c r="I93" s="96">
        <f>$D$25*(MATCH(I92,$E$2:$E$11,0)-1)</f>
        <v>8</v>
      </c>
      <c r="J93" s="96">
        <f>$D$26*(MATCH(J92,$F$2:$F$11,0)-1)</f>
        <v>12</v>
      </c>
      <c r="K93" s="96">
        <f>$D$27*(MATCH(K92,$G$2:$G$11,0)-1)</f>
        <v>6</v>
      </c>
      <c r="L93" s="96">
        <f>$D$19*(MATCH(L92,$H$2:$H$11,0)-1)</f>
        <v>4</v>
      </c>
      <c r="M93" s="96">
        <f>$D$28*LOOKUP(M92,$J$2:$J$11,$A$2:$A$11)</f>
        <v>6</v>
      </c>
      <c r="N93" s="96">
        <f>$D$29*LOOKUP(N92,$K$2:$K$11,$A$2:$A$11)</f>
        <v>10</v>
      </c>
      <c r="O93" s="96">
        <f>$D$30*LOOKUP(O92,$L$2:$L$11,$A$2:$A$11)</f>
        <v>6</v>
      </c>
      <c r="P93" s="20"/>
      <c r="Q93" s="20"/>
      <c r="R93" s="20"/>
    </row>
    <row r="94" spans="2:18" ht="15">
      <c r="B94" s="88" t="s">
        <v>130</v>
      </c>
      <c r="C94" s="97"/>
      <c r="D94" s="83">
        <v>1919</v>
      </c>
      <c r="E94" s="83">
        <v>1970</v>
      </c>
      <c r="F94" s="10">
        <v>130000</v>
      </c>
      <c r="G94" s="10">
        <v>25000</v>
      </c>
      <c r="H94" s="11" t="s">
        <v>185</v>
      </c>
      <c r="I94" s="11" t="s">
        <v>80</v>
      </c>
      <c r="J94" s="11" t="s">
        <v>163</v>
      </c>
      <c r="K94" s="11" t="s">
        <v>164</v>
      </c>
      <c r="L94" s="11" t="s">
        <v>275</v>
      </c>
      <c r="M94" s="8">
        <v>70</v>
      </c>
      <c r="N94" s="12">
        <v>107.30000305175781</v>
      </c>
      <c r="O94" s="12">
        <v>14.699999809265137</v>
      </c>
      <c r="P94" s="13" t="s">
        <v>66</v>
      </c>
      <c r="Q94" s="13" t="s">
        <v>67</v>
      </c>
      <c r="R94" s="13" t="s">
        <v>68</v>
      </c>
    </row>
    <row r="95" spans="2:18" ht="15">
      <c r="B95" s="88"/>
      <c r="C95" s="98">
        <f>SUM(F95:O95)</f>
        <v>62</v>
      </c>
      <c r="D95" s="99">
        <f>33+ROUND((D94-1830)/2.55,0)</f>
        <v>68</v>
      </c>
      <c r="E95" s="99">
        <f>33+ROUND((E94-1830)/2.55,0)</f>
        <v>88</v>
      </c>
      <c r="F95" s="92">
        <f>IF((F94-((D94-1827)*1000))&lt;0,$D$20*9,$D$20*(LOOKUP(SQRT((F94-((D94-1827)*1000))/((43+((D94-1830)/2.55))*1000)),$G$13:$G$23,$F$13:$F$23)))</f>
        <v>8</v>
      </c>
      <c r="G95" s="92">
        <f>$D$22*(LOOKUP(G94,$H$13:$H$23,$F$13:$F$23))</f>
        <v>2</v>
      </c>
      <c r="H95" s="92">
        <f>$D$24*(MATCH(H94,$D$2:$D$11,0)-1)</f>
        <v>14</v>
      </c>
      <c r="I95" s="92">
        <f>$D$25*(MATCH(I94,$E$2:$E$11,0)-1)</f>
        <v>6</v>
      </c>
      <c r="J95" s="92">
        <f>$D$26*(MATCH(J94,$F$2:$F$11,0)-1)</f>
        <v>10</v>
      </c>
      <c r="K95" s="92">
        <f>$D$27*(MATCH(K94,$G$2:$G$11,0)-1)</f>
        <v>1</v>
      </c>
      <c r="L95" s="92">
        <f>$D$19*(MATCH(L94,$H$2:$H$11,0)-1)</f>
        <v>3</v>
      </c>
      <c r="M95" s="92">
        <f>$D$28*LOOKUP(M94,$J$2:$J$11,$A$2:$A$11)</f>
        <v>8</v>
      </c>
      <c r="N95" s="92">
        <f>$D$29*LOOKUP(N94,$K$2:$K$11,$A$2:$A$11)</f>
        <v>6</v>
      </c>
      <c r="O95" s="92">
        <f>$D$30*LOOKUP(O94,$L$2:$L$11,$A$2:$A$11)</f>
        <v>4</v>
      </c>
      <c r="P95" s="13"/>
      <c r="Q95" s="13"/>
      <c r="R95" s="13"/>
    </row>
    <row r="96" spans="2:18" ht="15">
      <c r="B96" s="90" t="s">
        <v>132</v>
      </c>
      <c r="C96" s="93"/>
      <c r="D96" s="84">
        <v>1922</v>
      </c>
      <c r="E96" s="84">
        <v>1965</v>
      </c>
      <c r="F96" s="17">
        <v>200000</v>
      </c>
      <c r="G96" s="17">
        <v>18000</v>
      </c>
      <c r="H96" s="18" t="s">
        <v>169</v>
      </c>
      <c r="I96" s="18" t="s">
        <v>163</v>
      </c>
      <c r="J96" s="18" t="s">
        <v>163</v>
      </c>
      <c r="K96" s="18" t="s">
        <v>172</v>
      </c>
      <c r="L96" s="18" t="s">
        <v>273</v>
      </c>
      <c r="M96" s="15">
        <v>68</v>
      </c>
      <c r="N96" s="19">
        <v>100</v>
      </c>
      <c r="O96" s="19">
        <v>12</v>
      </c>
      <c r="P96" s="20" t="s">
        <v>53</v>
      </c>
      <c r="Q96" s="20" t="s">
        <v>67</v>
      </c>
      <c r="R96" s="20" t="s">
        <v>53</v>
      </c>
    </row>
    <row r="97" spans="2:18" ht="15">
      <c r="B97" s="90"/>
      <c r="C97" s="94">
        <f>SUM(F97:O97)</f>
        <v>63</v>
      </c>
      <c r="D97" s="95">
        <f>33+ROUND((D96-1830)/2.55,0)</f>
        <v>69</v>
      </c>
      <c r="E97" s="95">
        <f>33+ROUND((E96-1830)/2.55,0)</f>
        <v>86</v>
      </c>
      <c r="F97" s="96">
        <f>IF((F96-((D96-1827)*1000))&lt;0,$D$20*9,$D$20*(LOOKUP(SQRT((F96-((D96-1827)*1000))/((43+((D96-1830)/2.55))*1000)),$G$13:$G$23,$F$13:$F$23)))</f>
        <v>5</v>
      </c>
      <c r="G97" s="96">
        <f>$D$22*(LOOKUP(G96,$H$13:$H$23,$F$13:$F$23))</f>
        <v>4</v>
      </c>
      <c r="H97" s="96">
        <f>$D$24*(MATCH(H96,$D$2:$D$11,0)-1)</f>
        <v>10</v>
      </c>
      <c r="I97" s="96">
        <f>$D$25*(MATCH(I96,$E$2:$E$11,0)-1)</f>
        <v>10</v>
      </c>
      <c r="J97" s="96">
        <f>$D$26*(MATCH(J96,$F$2:$F$11,0)-1)</f>
        <v>10</v>
      </c>
      <c r="K97" s="96">
        <f>$D$27*(MATCH(K96,$G$2:$G$11,0)-1)</f>
        <v>4</v>
      </c>
      <c r="L97" s="96">
        <f>$D$19*(MATCH(L96,$H$2:$H$11,0)-1)</f>
        <v>4</v>
      </c>
      <c r="M97" s="96">
        <f>$D$28*LOOKUP(M96,$J$2:$J$11,$A$2:$A$11)</f>
        <v>6</v>
      </c>
      <c r="N97" s="96">
        <f>$D$29*LOOKUP(N96,$K$2:$K$11,$A$2:$A$11)</f>
        <v>6</v>
      </c>
      <c r="O97" s="96">
        <f>$D$30*LOOKUP(O96,$L$2:$L$11,$A$2:$A$11)</f>
        <v>4</v>
      </c>
      <c r="P97" s="20"/>
      <c r="Q97" s="20"/>
      <c r="R97" s="20"/>
    </row>
    <row r="98" spans="2:18" ht="15">
      <c r="B98" s="88" t="s">
        <v>134</v>
      </c>
      <c r="C98" s="97"/>
      <c r="D98" s="83">
        <v>1922</v>
      </c>
      <c r="E98" s="83">
        <v>1966</v>
      </c>
      <c r="F98" s="10">
        <v>220000</v>
      </c>
      <c r="G98" s="10">
        <v>15000</v>
      </c>
      <c r="H98" s="11" t="s">
        <v>169</v>
      </c>
      <c r="I98" s="11" t="s">
        <v>118</v>
      </c>
      <c r="J98" s="11" t="s">
        <v>163</v>
      </c>
      <c r="K98" s="11" t="s">
        <v>74</v>
      </c>
      <c r="L98" s="11" t="s">
        <v>273</v>
      </c>
      <c r="M98" s="8">
        <v>100</v>
      </c>
      <c r="N98" s="12">
        <v>100</v>
      </c>
      <c r="O98" s="12">
        <v>9</v>
      </c>
      <c r="P98" s="13" t="s">
        <v>53</v>
      </c>
      <c r="Q98" s="13" t="s">
        <v>67</v>
      </c>
      <c r="R98" s="13" t="s">
        <v>68</v>
      </c>
    </row>
    <row r="99" spans="2:18" ht="15">
      <c r="B99" s="88"/>
      <c r="C99" s="98">
        <f>SUM(F99:O99)</f>
        <v>73</v>
      </c>
      <c r="D99" s="99">
        <f>33+ROUND((D98-1830)/2.55,0)</f>
        <v>69</v>
      </c>
      <c r="E99" s="99">
        <f>33+ROUND((E98-1830)/2.55,0)</f>
        <v>86</v>
      </c>
      <c r="F99" s="92">
        <f>IF((F98-((D98-1827)*1000))&lt;0,$D$20*9,$D$20*(LOOKUP(SQRT((F98-((D98-1827)*1000))/((43+((D98-1830)/2.55))*1000)),$G$13:$G$23,$F$13:$F$23)))</f>
        <v>4</v>
      </c>
      <c r="G99" s="92">
        <f>$D$22*(LOOKUP(G98,$H$13:$H$23,$F$13:$F$23))</f>
        <v>5</v>
      </c>
      <c r="H99" s="92">
        <f>$D$24*(MATCH(H98,$D$2:$D$11,0)-1)</f>
        <v>10</v>
      </c>
      <c r="I99" s="92">
        <f>$D$25*(MATCH(I98,$E$2:$E$11,0)-1)</f>
        <v>12</v>
      </c>
      <c r="J99" s="92">
        <f>$D$26*(MATCH(J98,$F$2:$F$11,0)-1)</f>
        <v>10</v>
      </c>
      <c r="K99" s="92">
        <f>$D$27*(MATCH(K98,$G$2:$G$11,0)-1)</f>
        <v>8</v>
      </c>
      <c r="L99" s="92">
        <f>$D$19*(MATCH(L98,$H$2:$H$11,0)-1)</f>
        <v>4</v>
      </c>
      <c r="M99" s="92">
        <f>$D$28*LOOKUP(M98,$J$2:$J$11,$A$2:$A$11)</f>
        <v>12</v>
      </c>
      <c r="N99" s="92">
        <f>$D$29*LOOKUP(N98,$K$2:$K$11,$A$2:$A$11)</f>
        <v>6</v>
      </c>
      <c r="O99" s="92">
        <f>$D$30*LOOKUP(O98,$L$2:$L$11,$A$2:$A$11)</f>
        <v>2</v>
      </c>
      <c r="P99" s="13"/>
      <c r="Q99" s="13"/>
      <c r="R99" s="13"/>
    </row>
    <row r="100" spans="2:18" ht="15">
      <c r="B100" s="90" t="s">
        <v>136</v>
      </c>
      <c r="C100" s="93"/>
      <c r="D100" s="84">
        <v>1923</v>
      </c>
      <c r="E100" s="84">
        <v>1960</v>
      </c>
      <c r="F100" s="17">
        <v>120000</v>
      </c>
      <c r="G100" s="17">
        <v>10000</v>
      </c>
      <c r="H100" s="18" t="s">
        <v>163</v>
      </c>
      <c r="I100" s="18" t="s">
        <v>118</v>
      </c>
      <c r="J100" s="18" t="s">
        <v>185</v>
      </c>
      <c r="K100" s="18" t="s">
        <v>172</v>
      </c>
      <c r="L100" s="18" t="s">
        <v>273</v>
      </c>
      <c r="M100" s="15">
        <v>75</v>
      </c>
      <c r="N100" s="19">
        <v>80</v>
      </c>
      <c r="O100" s="19">
        <v>5</v>
      </c>
      <c r="P100" s="20" t="s">
        <v>53</v>
      </c>
      <c r="Q100" s="20" t="s">
        <v>67</v>
      </c>
      <c r="R100" s="20" t="s">
        <v>53</v>
      </c>
    </row>
    <row r="101" spans="2:18" ht="15">
      <c r="B101" s="90"/>
      <c r="C101" s="94">
        <f>SUM(F101:O101)</f>
        <v>72</v>
      </c>
      <c r="D101" s="95">
        <f>33+ROUND((D100-1830)/2.55,0)</f>
        <v>69</v>
      </c>
      <c r="E101" s="95">
        <f>33+ROUND((E100-1830)/2.55,0)</f>
        <v>84</v>
      </c>
      <c r="F101" s="96">
        <f>IF((F100-((D100-1827)*1000))&lt;0,$D$20*9,$D$20*(LOOKUP(SQRT((F100-((D100-1827)*1000))/((43+((D100-1830)/2.55))*1000)),$G$13:$G$23,$F$13:$F$23)))</f>
        <v>9</v>
      </c>
      <c r="G101" s="96">
        <f>$D$22*(LOOKUP(G100,$H$13:$H$23,$F$13:$F$23))</f>
        <v>7</v>
      </c>
      <c r="H101" s="96">
        <f>$D$24*(MATCH(H100,$D$2:$D$11,0)-1)</f>
        <v>12</v>
      </c>
      <c r="I101" s="96">
        <f>$D$25*(MATCH(I100,$E$2:$E$11,0)-1)</f>
        <v>12</v>
      </c>
      <c r="J101" s="96">
        <f>$D$26*(MATCH(J100,$F$2:$F$11,0)-1)</f>
        <v>12</v>
      </c>
      <c r="K101" s="96">
        <f>$D$27*(MATCH(K100,$G$2:$G$11,0)-1)</f>
        <v>4</v>
      </c>
      <c r="L101" s="96">
        <f>$D$19*(MATCH(L100,$H$2:$H$11,0)-1)</f>
        <v>4</v>
      </c>
      <c r="M101" s="96">
        <f>$D$28*LOOKUP(M100,$J$2:$J$11,$A$2:$A$11)</f>
        <v>8</v>
      </c>
      <c r="N101" s="96">
        <f>$D$29*LOOKUP(N100,$K$2:$K$11,$A$2:$A$11)</f>
        <v>4</v>
      </c>
      <c r="O101" s="96">
        <f>$D$30*LOOKUP(O100,$L$2:$L$11,$A$2:$A$11)</f>
        <v>0</v>
      </c>
      <c r="P101" s="20"/>
      <c r="Q101" s="20"/>
      <c r="R101" s="20"/>
    </row>
    <row r="102" spans="2:18" ht="15">
      <c r="B102" s="88" t="s">
        <v>138</v>
      </c>
      <c r="C102" s="97"/>
      <c r="D102" s="83">
        <v>1923</v>
      </c>
      <c r="E102" s="83">
        <v>1960</v>
      </c>
      <c r="F102" s="10">
        <v>195000</v>
      </c>
      <c r="G102" s="10">
        <v>18000</v>
      </c>
      <c r="H102" s="11" t="s">
        <v>169</v>
      </c>
      <c r="I102" s="11" t="s">
        <v>169</v>
      </c>
      <c r="J102" s="11" t="s">
        <v>163</v>
      </c>
      <c r="K102" s="11" t="s">
        <v>81</v>
      </c>
      <c r="L102" s="11" t="s">
        <v>273</v>
      </c>
      <c r="M102" s="8">
        <v>72</v>
      </c>
      <c r="N102" s="12">
        <v>140</v>
      </c>
      <c r="O102" s="12">
        <v>14</v>
      </c>
      <c r="P102" s="13" t="s">
        <v>66</v>
      </c>
      <c r="Q102" s="13" t="s">
        <v>67</v>
      </c>
      <c r="R102" s="13" t="s">
        <v>53</v>
      </c>
    </row>
    <row r="103" spans="2:18" ht="15">
      <c r="B103" s="88"/>
      <c r="C103" s="98">
        <f>SUM(F103:O103)</f>
        <v>67</v>
      </c>
      <c r="D103" s="99">
        <f>33+ROUND((D102-1830)/2.55,0)</f>
        <v>69</v>
      </c>
      <c r="E103" s="99">
        <f>33+ROUND((E102-1830)/2.55,0)</f>
        <v>84</v>
      </c>
      <c r="F103" s="92">
        <f>IF((F102-((D102-1827)*1000))&lt;0,$D$20*9,$D$20*(LOOKUP(SQRT((F102-((D102-1827)*1000))/((43+((D102-1830)/2.55))*1000)),$G$13:$G$23,$F$13:$F$23)))</f>
        <v>5</v>
      </c>
      <c r="G103" s="92">
        <f>$D$22*(LOOKUP(G102,$H$13:$H$23,$F$13:$F$23))</f>
        <v>4</v>
      </c>
      <c r="H103" s="92">
        <f>$D$24*(MATCH(H102,$D$2:$D$11,0)-1)</f>
        <v>10</v>
      </c>
      <c r="I103" s="92">
        <f>$D$25*(MATCH(I102,$E$2:$E$11,0)-1)</f>
        <v>8</v>
      </c>
      <c r="J103" s="92">
        <f>$D$26*(MATCH(J102,$F$2:$F$11,0)-1)</f>
        <v>10</v>
      </c>
      <c r="K103" s="92">
        <f>$D$27*(MATCH(K102,$G$2:$G$11,0)-1)</f>
        <v>6</v>
      </c>
      <c r="L103" s="92">
        <f>$D$19*(MATCH(L102,$H$2:$H$11,0)-1)</f>
        <v>4</v>
      </c>
      <c r="M103" s="92">
        <f>$D$28*LOOKUP(M102,$J$2:$J$11,$A$2:$A$11)</f>
        <v>8</v>
      </c>
      <c r="N103" s="92">
        <f>$D$29*LOOKUP(N102,$K$2:$K$11,$A$2:$A$11)</f>
        <v>8</v>
      </c>
      <c r="O103" s="92">
        <f>$D$30*LOOKUP(O102,$L$2:$L$11,$A$2:$A$11)</f>
        <v>4</v>
      </c>
      <c r="P103" s="13"/>
      <c r="Q103" s="13"/>
      <c r="R103" s="13"/>
    </row>
    <row r="104" spans="2:18" ht="15">
      <c r="B104" s="90" t="s">
        <v>236</v>
      </c>
      <c r="C104" s="93"/>
      <c r="D104" s="84">
        <v>1925</v>
      </c>
      <c r="E104" s="84">
        <v>1950</v>
      </c>
      <c r="F104" s="17">
        <v>150000</v>
      </c>
      <c r="G104" s="17">
        <v>10000</v>
      </c>
      <c r="H104" s="18" t="s">
        <v>185</v>
      </c>
      <c r="I104" s="18" t="s">
        <v>73</v>
      </c>
      <c r="J104" s="18" t="s">
        <v>106</v>
      </c>
      <c r="K104" s="18" t="s">
        <v>164</v>
      </c>
      <c r="L104" s="18" t="s">
        <v>275</v>
      </c>
      <c r="M104" s="15">
        <v>40</v>
      </c>
      <c r="N104" s="19">
        <v>132.8000030517578</v>
      </c>
      <c r="O104" s="19">
        <v>21</v>
      </c>
      <c r="P104" s="20" t="s">
        <v>53</v>
      </c>
      <c r="Q104" s="20" t="s">
        <v>67</v>
      </c>
      <c r="R104" s="20" t="s">
        <v>68</v>
      </c>
    </row>
    <row r="105" spans="2:18" ht="15">
      <c r="B105" s="90"/>
      <c r="C105" s="94">
        <f>SUM(F105:O105)</f>
        <v>72</v>
      </c>
      <c r="D105" s="95">
        <f>33+ROUND((D104-1830)/2.55,0)</f>
        <v>70</v>
      </c>
      <c r="E105" s="95">
        <f>33+ROUND((E104-1830)/2.55,0)</f>
        <v>80</v>
      </c>
      <c r="F105" s="96">
        <f>IF((F104-((D104-1827)*1000))&lt;0,$D$20*9,$D$20*(LOOKUP(SQRT((F104-((D104-1827)*1000))/((43+((D104-1830)/2.55))*1000)),$G$13:$G$23,$F$13:$F$23)))</f>
        <v>7</v>
      </c>
      <c r="G105" s="96">
        <f>$D$22*(LOOKUP(G104,$H$13:$H$23,$F$13:$F$23))</f>
        <v>7</v>
      </c>
      <c r="H105" s="96">
        <f>$D$24*(MATCH(H104,$D$2:$D$11,0)-1)</f>
        <v>14</v>
      </c>
      <c r="I105" s="96">
        <f>$D$25*(MATCH(I104,$E$2:$E$11,0)-1)</f>
        <v>4</v>
      </c>
      <c r="J105" s="96">
        <f>$D$26*(MATCH(J104,$F$2:$F$11,0)-1)</f>
        <v>14</v>
      </c>
      <c r="K105" s="96">
        <f>$D$27*(MATCH(K104,$G$2:$G$11,0)-1)</f>
        <v>1</v>
      </c>
      <c r="L105" s="96">
        <f>$D$19*(MATCH(L104,$H$2:$H$11,0)-1)</f>
        <v>3</v>
      </c>
      <c r="M105" s="96">
        <f>$D$28*LOOKUP(M104,$J$2:$J$11,$A$2:$A$11)</f>
        <v>4</v>
      </c>
      <c r="N105" s="96">
        <f>$D$29*LOOKUP(N104,$K$2:$K$11,$A$2:$A$11)</f>
        <v>8</v>
      </c>
      <c r="O105" s="96">
        <f>$D$30*LOOKUP(O104,$L$2:$L$11,$A$2:$A$11)</f>
        <v>10</v>
      </c>
      <c r="P105" s="20"/>
      <c r="Q105" s="20"/>
      <c r="R105" s="20"/>
    </row>
    <row r="106" spans="2:18" ht="15">
      <c r="B106" s="88" t="s">
        <v>238</v>
      </c>
      <c r="C106" s="97"/>
      <c r="D106" s="83">
        <v>1926</v>
      </c>
      <c r="E106" s="83">
        <v>1966</v>
      </c>
      <c r="F106" s="10">
        <v>230000</v>
      </c>
      <c r="G106" s="10">
        <v>23000</v>
      </c>
      <c r="H106" s="11" t="s">
        <v>169</v>
      </c>
      <c r="I106" s="11" t="s">
        <v>169</v>
      </c>
      <c r="J106" s="11" t="s">
        <v>185</v>
      </c>
      <c r="K106" s="11" t="s">
        <v>74</v>
      </c>
      <c r="L106" s="11" t="s">
        <v>274</v>
      </c>
      <c r="M106" s="8">
        <v>85</v>
      </c>
      <c r="N106" s="12">
        <v>121.30000305175781</v>
      </c>
      <c r="O106" s="12">
        <v>23</v>
      </c>
      <c r="P106" s="13" t="s">
        <v>66</v>
      </c>
      <c r="Q106" s="13" t="s">
        <v>53</v>
      </c>
      <c r="R106" s="13" t="s">
        <v>53</v>
      </c>
    </row>
    <row r="107" spans="2:18" ht="15">
      <c r="B107" s="88"/>
      <c r="C107" s="98">
        <f>SUM(F107:O107)</f>
        <v>77</v>
      </c>
      <c r="D107" s="99">
        <f>33+ROUND((D106-1830)/2.55,0)</f>
        <v>71</v>
      </c>
      <c r="E107" s="99">
        <f>33+ROUND((E106-1830)/2.55,0)</f>
        <v>86</v>
      </c>
      <c r="F107" s="92">
        <f>IF((F106-((D106-1827)*1000))&lt;0,$D$20*9,$D$20*(LOOKUP(SQRT((F106-((D106-1827)*1000))/((43+((D106-1830)/2.55))*1000)),$G$13:$G$23,$F$13:$F$23)))</f>
        <v>4</v>
      </c>
      <c r="G107" s="92">
        <f>$D$22*(LOOKUP(G106,$H$13:$H$23,$F$13:$F$23))</f>
        <v>2</v>
      </c>
      <c r="H107" s="92">
        <f>$D$24*(MATCH(H106,$D$2:$D$11,0)-1)</f>
        <v>10</v>
      </c>
      <c r="I107" s="92">
        <f>$D$25*(MATCH(I106,$E$2:$E$11,0)-1)</f>
        <v>8</v>
      </c>
      <c r="J107" s="92">
        <f>$D$26*(MATCH(J106,$F$2:$F$11,0)-1)</f>
        <v>12</v>
      </c>
      <c r="K107" s="92">
        <f>$D$27*(MATCH(K106,$G$2:$G$11,0)-1)</f>
        <v>8</v>
      </c>
      <c r="L107" s="92">
        <f>$D$19*(MATCH(L106,$H$2:$H$11,0)-1)</f>
        <v>5</v>
      </c>
      <c r="M107" s="92">
        <f>$D$28*LOOKUP(M106,$J$2:$J$11,$A$2:$A$11)</f>
        <v>10</v>
      </c>
      <c r="N107" s="92">
        <f>$D$29*LOOKUP(N106,$K$2:$K$11,$A$2:$A$11)</f>
        <v>8</v>
      </c>
      <c r="O107" s="92">
        <f>$D$30*LOOKUP(O106,$L$2:$L$11,$A$2:$A$11)</f>
        <v>10</v>
      </c>
      <c r="P107" s="13"/>
      <c r="Q107" s="13"/>
      <c r="R107" s="13"/>
    </row>
    <row r="108" spans="2:18" ht="15">
      <c r="B108" s="90" t="s">
        <v>240</v>
      </c>
      <c r="C108" s="93"/>
      <c r="D108" s="84">
        <v>1933</v>
      </c>
      <c r="E108" s="84">
        <v>1982</v>
      </c>
      <c r="F108" s="17">
        <v>230000</v>
      </c>
      <c r="G108" s="17">
        <v>18000</v>
      </c>
      <c r="H108" s="18" t="s">
        <v>185</v>
      </c>
      <c r="I108" s="18" t="s">
        <v>118</v>
      </c>
      <c r="J108" s="18" t="s">
        <v>106</v>
      </c>
      <c r="K108" s="18" t="s">
        <v>172</v>
      </c>
      <c r="L108" s="18" t="s">
        <v>275</v>
      </c>
      <c r="M108" s="15">
        <v>81</v>
      </c>
      <c r="N108" s="19">
        <v>82</v>
      </c>
      <c r="O108" s="19">
        <v>9</v>
      </c>
      <c r="P108" s="20" t="s">
        <v>53</v>
      </c>
      <c r="Q108" s="20" t="s">
        <v>67</v>
      </c>
      <c r="R108" s="20" t="s">
        <v>53</v>
      </c>
    </row>
    <row r="109" spans="2:18" ht="15">
      <c r="B109" s="90"/>
      <c r="C109" s="94">
        <f>SUM(F109:O109)</f>
        <v>69</v>
      </c>
      <c r="D109" s="95">
        <f>33+ROUND((D108-1830)/2.55,0)</f>
        <v>73</v>
      </c>
      <c r="E109" s="95">
        <f>33+ROUND((E108-1830)/2.55,0)</f>
        <v>93</v>
      </c>
      <c r="F109" s="96">
        <f>IF((F108-((D108-1827)*1000))&lt;0,$D$20*9,$D$20*(LOOKUP(SQRT((F108-((D108-1827)*1000))/((43+((D108-1830)/2.55))*1000)),$G$13:$G$23,$F$13:$F$23)))</f>
        <v>4</v>
      </c>
      <c r="G109" s="96">
        <f>$D$22*(LOOKUP(G108,$H$13:$H$23,$F$13:$F$23))</f>
        <v>4</v>
      </c>
      <c r="H109" s="96">
        <f>$D$24*(MATCH(H108,$D$2:$D$11,0)-1)</f>
        <v>14</v>
      </c>
      <c r="I109" s="96">
        <f>$D$25*(MATCH(I108,$E$2:$E$11,0)-1)</f>
        <v>12</v>
      </c>
      <c r="J109" s="96">
        <f>$D$26*(MATCH(J108,$F$2:$F$11,0)-1)</f>
        <v>14</v>
      </c>
      <c r="K109" s="96">
        <f>$D$27*(MATCH(K108,$G$2:$G$11,0)-1)</f>
        <v>4</v>
      </c>
      <c r="L109" s="96">
        <f>$D$19*(MATCH(L108,$H$2:$H$11,0)-1)</f>
        <v>3</v>
      </c>
      <c r="M109" s="96">
        <f>$D$28*LOOKUP(M108,$J$2:$J$11,$A$2:$A$11)</f>
        <v>8</v>
      </c>
      <c r="N109" s="96">
        <f>$D$29*LOOKUP(N108,$K$2:$K$11,$A$2:$A$11)</f>
        <v>4</v>
      </c>
      <c r="O109" s="96">
        <f>$D$30*LOOKUP(O108,$L$2:$L$11,$A$2:$A$11)</f>
        <v>2</v>
      </c>
      <c r="P109" s="20"/>
      <c r="Q109" s="20"/>
      <c r="R109" s="20"/>
    </row>
    <row r="110" spans="2:18" ht="15">
      <c r="B110" s="88" t="s">
        <v>242</v>
      </c>
      <c r="C110" s="97"/>
      <c r="D110" s="83">
        <v>1934</v>
      </c>
      <c r="E110" s="83">
        <v>1950</v>
      </c>
      <c r="F110" s="10">
        <v>200000</v>
      </c>
      <c r="G110" s="10">
        <v>10000</v>
      </c>
      <c r="H110" s="11" t="s">
        <v>185</v>
      </c>
      <c r="I110" s="11" t="s">
        <v>118</v>
      </c>
      <c r="J110" s="11" t="s">
        <v>169</v>
      </c>
      <c r="K110" s="11" t="s">
        <v>74</v>
      </c>
      <c r="L110" s="11" t="s">
        <v>277</v>
      </c>
      <c r="M110" s="8">
        <v>90</v>
      </c>
      <c r="N110" s="12">
        <v>75</v>
      </c>
      <c r="O110" s="12">
        <v>6</v>
      </c>
      <c r="P110" s="13" t="s">
        <v>66</v>
      </c>
      <c r="Q110" s="13" t="s">
        <v>53</v>
      </c>
      <c r="R110" s="13" t="s">
        <v>53</v>
      </c>
    </row>
    <row r="111" spans="2:18" ht="15">
      <c r="B111" s="88"/>
      <c r="C111" s="98">
        <f>SUM(F111:O111)</f>
        <v>76</v>
      </c>
      <c r="D111" s="99">
        <f>33+ROUND((D110-1830)/2.55,0)</f>
        <v>74</v>
      </c>
      <c r="E111" s="99">
        <f>33+ROUND((E110-1830)/2.55,0)</f>
        <v>80</v>
      </c>
      <c r="F111" s="92">
        <f>IF((F110-((D110-1827)*1000))&lt;0,$D$20*9,$D$20*(LOOKUP(SQRT((F110-((D110-1827)*1000))/((43+((D110-1830)/2.55))*1000)),$G$13:$G$23,$F$13:$F$23)))</f>
        <v>5</v>
      </c>
      <c r="G111" s="92">
        <f>$D$22*(LOOKUP(G110,$H$13:$H$23,$F$13:$F$23))</f>
        <v>7</v>
      </c>
      <c r="H111" s="92">
        <f>$D$24*(MATCH(H110,$D$2:$D$11,0)-1)</f>
        <v>14</v>
      </c>
      <c r="I111" s="92">
        <f>$D$25*(MATCH(I110,$E$2:$E$11,0)-1)</f>
        <v>12</v>
      </c>
      <c r="J111" s="92">
        <f>$D$26*(MATCH(J110,$F$2:$F$11,0)-1)</f>
        <v>8</v>
      </c>
      <c r="K111" s="92">
        <f>$D$27*(MATCH(K110,$G$2:$G$11,0)-1)</f>
        <v>8</v>
      </c>
      <c r="L111" s="92">
        <f>$D$19*(MATCH(L110,$H$2:$H$11,0)-1)</f>
        <v>6</v>
      </c>
      <c r="M111" s="92">
        <f>$D$28*LOOKUP(M110,$J$2:$J$11,$A$2:$A$11)</f>
        <v>10</v>
      </c>
      <c r="N111" s="92">
        <f>$D$29*LOOKUP(N110,$K$2:$K$11,$A$2:$A$11)</f>
        <v>4</v>
      </c>
      <c r="O111" s="92">
        <f>$D$30*LOOKUP(O110,$L$2:$L$11,$A$2:$A$11)</f>
        <v>2</v>
      </c>
      <c r="P111" s="13"/>
      <c r="Q111" s="13"/>
      <c r="R111" s="13"/>
    </row>
    <row r="112" spans="2:18" ht="15">
      <c r="B112" s="90" t="s">
        <v>245</v>
      </c>
      <c r="C112" s="93"/>
      <c r="D112" s="84">
        <v>1934</v>
      </c>
      <c r="E112" s="84">
        <v>1968</v>
      </c>
      <c r="F112" s="17">
        <v>130000</v>
      </c>
      <c r="G112" s="17">
        <v>10000</v>
      </c>
      <c r="H112" s="18" t="s">
        <v>163</v>
      </c>
      <c r="I112" s="18" t="s">
        <v>169</v>
      </c>
      <c r="J112" s="18" t="s">
        <v>106</v>
      </c>
      <c r="K112" s="18" t="s">
        <v>172</v>
      </c>
      <c r="L112" s="18" t="s">
        <v>274</v>
      </c>
      <c r="M112" s="15">
        <v>75</v>
      </c>
      <c r="N112" s="19">
        <v>90</v>
      </c>
      <c r="O112" s="19">
        <v>9</v>
      </c>
      <c r="P112" s="20" t="s">
        <v>53</v>
      </c>
      <c r="Q112" s="20" t="s">
        <v>67</v>
      </c>
      <c r="R112" s="20" t="s">
        <v>53</v>
      </c>
    </row>
    <row r="113" spans="2:18" ht="15">
      <c r="B113" s="90"/>
      <c r="C113" s="94">
        <f>SUM(F113:O113)</f>
        <v>75</v>
      </c>
      <c r="D113" s="95">
        <f>33+ROUND((D112-1830)/2.55,0)</f>
        <v>74</v>
      </c>
      <c r="E113" s="95">
        <f>33+ROUND((E112-1830)/2.55,0)</f>
        <v>87</v>
      </c>
      <c r="F113" s="96">
        <f>IF((F112-((D112-1827)*1000))&lt;0,$D$20*9,$D$20*(LOOKUP(SQRT((F112-((D112-1827)*1000))/((43+((D112-1830)/2.55))*1000)),$G$13:$G$23,$F$13:$F$23)))</f>
        <v>9</v>
      </c>
      <c r="G113" s="96">
        <f>$D$22*(LOOKUP(G112,$H$13:$H$23,$F$13:$F$23))</f>
        <v>7</v>
      </c>
      <c r="H113" s="96">
        <f>$D$24*(MATCH(H112,$D$2:$D$11,0)-1)</f>
        <v>12</v>
      </c>
      <c r="I113" s="96">
        <f>$D$25*(MATCH(I112,$E$2:$E$11,0)-1)</f>
        <v>8</v>
      </c>
      <c r="J113" s="96">
        <f>$D$26*(MATCH(J112,$F$2:$F$11,0)-1)</f>
        <v>14</v>
      </c>
      <c r="K113" s="96">
        <f>$D$27*(MATCH(K112,$G$2:$G$11,0)-1)</f>
        <v>4</v>
      </c>
      <c r="L113" s="96">
        <f>$D$19*(MATCH(L112,$H$2:$H$11,0)-1)</f>
        <v>5</v>
      </c>
      <c r="M113" s="96">
        <f>$D$28*LOOKUP(M112,$J$2:$J$11,$A$2:$A$11)</f>
        <v>8</v>
      </c>
      <c r="N113" s="96">
        <f>$D$29*LOOKUP(N112,$K$2:$K$11,$A$2:$A$11)</f>
        <v>6</v>
      </c>
      <c r="O113" s="96">
        <f>$D$30*LOOKUP(O112,$L$2:$L$11,$A$2:$A$11)</f>
        <v>2</v>
      </c>
      <c r="P113" s="20"/>
      <c r="Q113" s="20"/>
      <c r="R113" s="20"/>
    </row>
    <row r="114" spans="2:18" ht="15">
      <c r="B114" s="88" t="s">
        <v>247</v>
      </c>
      <c r="C114" s="97"/>
      <c r="D114" s="83">
        <v>1934</v>
      </c>
      <c r="E114" s="83">
        <v>1982</v>
      </c>
      <c r="F114" s="10">
        <v>190000</v>
      </c>
      <c r="G114" s="10">
        <v>21000</v>
      </c>
      <c r="H114" s="11" t="s">
        <v>169</v>
      </c>
      <c r="I114" s="11" t="s">
        <v>163</v>
      </c>
      <c r="J114" s="11" t="s">
        <v>185</v>
      </c>
      <c r="K114" s="11" t="s">
        <v>81</v>
      </c>
      <c r="L114" s="11" t="s">
        <v>274</v>
      </c>
      <c r="M114" s="8">
        <v>93</v>
      </c>
      <c r="N114" s="12">
        <v>100</v>
      </c>
      <c r="O114" s="12">
        <v>7</v>
      </c>
      <c r="P114" s="13" t="s">
        <v>53</v>
      </c>
      <c r="Q114" s="13" t="s">
        <v>67</v>
      </c>
      <c r="R114" s="13" t="s">
        <v>68</v>
      </c>
    </row>
    <row r="115" spans="2:18" ht="15">
      <c r="B115" s="88"/>
      <c r="C115" s="98">
        <f>SUM(F115:O115)</f>
        <v>70</v>
      </c>
      <c r="D115" s="99">
        <f>33+ROUND((D114-1830)/2.55,0)</f>
        <v>74</v>
      </c>
      <c r="E115" s="99">
        <f>33+ROUND((E114-1830)/2.55,0)</f>
        <v>93</v>
      </c>
      <c r="F115" s="92">
        <f>IF((F114-((D114-1827)*1000))&lt;0,$D$20*9,$D$20*(LOOKUP(SQRT((F114-((D114-1827)*1000))/((43+((D114-1830)/2.55))*1000)),$G$13:$G$23,$F$13:$F$23)))</f>
        <v>6</v>
      </c>
      <c r="G115" s="92">
        <f>$D$22*(LOOKUP(G114,$H$13:$H$23,$F$13:$F$23))</f>
        <v>3</v>
      </c>
      <c r="H115" s="92">
        <f>$D$24*(MATCH(H114,$D$2:$D$11,0)-1)</f>
        <v>10</v>
      </c>
      <c r="I115" s="92">
        <f>$D$25*(MATCH(I114,$E$2:$E$11,0)-1)</f>
        <v>10</v>
      </c>
      <c r="J115" s="92">
        <f>$D$26*(MATCH(J114,$F$2:$F$11,0)-1)</f>
        <v>12</v>
      </c>
      <c r="K115" s="92">
        <f>$D$27*(MATCH(K114,$G$2:$G$11,0)-1)</f>
        <v>6</v>
      </c>
      <c r="L115" s="92">
        <f>$D$19*(MATCH(L114,$H$2:$H$11,0)-1)</f>
        <v>5</v>
      </c>
      <c r="M115" s="92">
        <f>$D$28*LOOKUP(M114,$J$2:$J$11,$A$2:$A$11)</f>
        <v>10</v>
      </c>
      <c r="N115" s="92">
        <f>$D$29*LOOKUP(N114,$K$2:$K$11,$A$2:$A$11)</f>
        <v>6</v>
      </c>
      <c r="O115" s="92">
        <f>$D$30*LOOKUP(O114,$L$2:$L$11,$A$2:$A$11)</f>
        <v>2</v>
      </c>
      <c r="P115" s="13"/>
      <c r="Q115" s="13"/>
      <c r="R115" s="13"/>
    </row>
    <row r="116" spans="2:18" ht="15">
      <c r="B116" s="90" t="s">
        <v>249</v>
      </c>
      <c r="C116" s="93"/>
      <c r="D116" s="84">
        <v>1935</v>
      </c>
      <c r="E116" s="84">
        <v>1968</v>
      </c>
      <c r="F116" s="17">
        <v>300000</v>
      </c>
      <c r="G116" s="17">
        <v>19000</v>
      </c>
      <c r="H116" s="18" t="s">
        <v>169</v>
      </c>
      <c r="I116" s="18" t="s">
        <v>251</v>
      </c>
      <c r="J116" s="18" t="s">
        <v>169</v>
      </c>
      <c r="K116" s="18" t="s">
        <v>74</v>
      </c>
      <c r="L116" s="18" t="s">
        <v>274</v>
      </c>
      <c r="M116" s="15">
        <v>126</v>
      </c>
      <c r="N116" s="19">
        <v>121.30000305175781</v>
      </c>
      <c r="O116" s="19">
        <v>4.900000095367432</v>
      </c>
      <c r="P116" s="20" t="s">
        <v>53</v>
      </c>
      <c r="Q116" s="20" t="s">
        <v>67</v>
      </c>
      <c r="R116" s="20" t="s">
        <v>53</v>
      </c>
    </row>
    <row r="117" spans="2:18" ht="15">
      <c r="B117" s="90"/>
      <c r="C117" s="94">
        <f>SUM(F117:O117)</f>
        <v>74</v>
      </c>
      <c r="D117" s="95">
        <f>33+ROUND((D116-1830)/2.55,0)</f>
        <v>74</v>
      </c>
      <c r="E117" s="95">
        <f>33+ROUND((E116-1830)/2.55,0)</f>
        <v>87</v>
      </c>
      <c r="F117" s="96">
        <f>IF((F116-((D116-1827)*1000))&lt;0,$D$20*9,$D$20*(LOOKUP(SQRT((F116-((D116-1827)*1000))/((43+((D116-1830)/2.55))*1000)),$G$13:$G$23,$F$13:$F$23)))</f>
        <v>3</v>
      </c>
      <c r="G117" s="96">
        <f>$D$22*(LOOKUP(G116,$H$13:$H$23,$F$13:$F$23))</f>
        <v>4</v>
      </c>
      <c r="H117" s="96">
        <f>$D$24*(MATCH(H116,$D$2:$D$11,0)-1)</f>
        <v>10</v>
      </c>
      <c r="I117" s="96">
        <f>$D$25*(MATCH(I116,$E$2:$E$11,0)-1)</f>
        <v>14</v>
      </c>
      <c r="J117" s="96">
        <f>$D$26*(MATCH(J116,$F$2:$F$11,0)-1)</f>
        <v>8</v>
      </c>
      <c r="K117" s="96">
        <f>$D$27*(MATCH(K116,$G$2:$G$11,0)-1)</f>
        <v>8</v>
      </c>
      <c r="L117" s="96">
        <f>$D$19*(MATCH(L116,$H$2:$H$11,0)-1)</f>
        <v>5</v>
      </c>
      <c r="M117" s="96">
        <f>$D$28*LOOKUP(M116,$J$2:$J$11,$A$2:$A$11)</f>
        <v>14</v>
      </c>
      <c r="N117" s="96">
        <f>$D$29*LOOKUP(N116,$K$2:$K$11,$A$2:$A$11)</f>
        <v>8</v>
      </c>
      <c r="O117" s="96">
        <f>$D$30*LOOKUP(O116,$L$2:$L$11,$A$2:$A$11)</f>
        <v>0</v>
      </c>
      <c r="P117" s="20"/>
      <c r="Q117" s="20"/>
      <c r="R117" s="20"/>
    </row>
    <row r="118" spans="2:18" ht="15">
      <c r="B118" s="88" t="s">
        <v>252</v>
      </c>
      <c r="C118" s="97"/>
      <c r="D118" s="83">
        <v>1935</v>
      </c>
      <c r="E118" s="83">
        <v>1985</v>
      </c>
      <c r="F118" s="10">
        <v>310000</v>
      </c>
      <c r="G118" s="10">
        <v>22000</v>
      </c>
      <c r="H118" s="11" t="s">
        <v>106</v>
      </c>
      <c r="I118" s="11" t="s">
        <v>118</v>
      </c>
      <c r="J118" s="11" t="s">
        <v>125</v>
      </c>
      <c r="K118" s="11" t="s">
        <v>172</v>
      </c>
      <c r="L118" s="11" t="s">
        <v>276</v>
      </c>
      <c r="M118" s="8">
        <v>100</v>
      </c>
      <c r="N118" s="12">
        <v>121.0999984741211</v>
      </c>
      <c r="O118" s="12">
        <v>6.199999809265137</v>
      </c>
      <c r="P118" s="13" t="s">
        <v>66</v>
      </c>
      <c r="Q118" s="13" t="s">
        <v>53</v>
      </c>
      <c r="R118" s="13" t="s">
        <v>53</v>
      </c>
    </row>
    <row r="119" spans="2:18" ht="15">
      <c r="B119" s="88"/>
      <c r="C119" s="98">
        <f>SUM(F119:O119)</f>
        <v>83</v>
      </c>
      <c r="D119" s="99">
        <f>33+ROUND((D118-1830)/2.55,0)</f>
        <v>74</v>
      </c>
      <c r="E119" s="99">
        <f>33+ROUND((E118-1830)/2.55,0)</f>
        <v>94</v>
      </c>
      <c r="F119" s="92">
        <f>IF((F118-((D118-1827)*1000))&lt;0,$D$20*9,$D$20*(LOOKUP(SQRT((F118-((D118-1827)*1000))/((43+((D118-1830)/2.55))*1000)),$G$13:$G$23,$F$13:$F$23)))</f>
        <v>3</v>
      </c>
      <c r="G119" s="92">
        <f>$D$22*(LOOKUP(G118,$H$13:$H$23,$F$13:$F$23))</f>
        <v>3</v>
      </c>
      <c r="H119" s="92">
        <f>$D$24*(MATCH(H118,$D$2:$D$11,0)-1)</f>
        <v>16</v>
      </c>
      <c r="I119" s="92">
        <f>$D$25*(MATCH(I118,$E$2:$E$11,0)-1)</f>
        <v>12</v>
      </c>
      <c r="J119" s="92">
        <f>$D$26*(MATCH(J118,$F$2:$F$11,0)-1)</f>
        <v>16</v>
      </c>
      <c r="K119" s="92">
        <f>$D$27*(MATCH(K118,$G$2:$G$11,0)-1)</f>
        <v>4</v>
      </c>
      <c r="L119" s="92">
        <f>$D$19*(MATCH(L118,$H$2:$H$11,0)-1)</f>
        <v>7</v>
      </c>
      <c r="M119" s="92">
        <f>$D$28*LOOKUP(M118,$J$2:$J$11,$A$2:$A$11)</f>
        <v>12</v>
      </c>
      <c r="N119" s="92">
        <f>$D$29*LOOKUP(N118,$K$2:$K$11,$A$2:$A$11)</f>
        <v>8</v>
      </c>
      <c r="O119" s="92">
        <f>$D$30*LOOKUP(O118,$L$2:$L$11,$A$2:$A$11)</f>
        <v>2</v>
      </c>
      <c r="P119" s="13"/>
      <c r="Q119" s="13"/>
      <c r="R119" s="13"/>
    </row>
    <row r="120" spans="2:18" ht="15">
      <c r="B120" s="90" t="s">
        <v>254</v>
      </c>
      <c r="C120" s="93"/>
      <c r="D120" s="84">
        <v>1936</v>
      </c>
      <c r="E120" s="84">
        <v>1966</v>
      </c>
      <c r="F120" s="17">
        <v>260000</v>
      </c>
      <c r="G120" s="17">
        <v>10000</v>
      </c>
      <c r="H120" s="18" t="s">
        <v>185</v>
      </c>
      <c r="I120" s="18" t="s">
        <v>163</v>
      </c>
      <c r="J120" s="18" t="s">
        <v>106</v>
      </c>
      <c r="K120" s="18" t="s">
        <v>81</v>
      </c>
      <c r="L120" s="18" t="s">
        <v>275</v>
      </c>
      <c r="M120" s="15">
        <v>93</v>
      </c>
      <c r="N120" s="19">
        <v>120</v>
      </c>
      <c r="O120" s="19">
        <v>10</v>
      </c>
      <c r="P120" s="20" t="s">
        <v>53</v>
      </c>
      <c r="Q120" s="20" t="s">
        <v>67</v>
      </c>
      <c r="R120" s="20" t="s">
        <v>68</v>
      </c>
    </row>
    <row r="121" spans="2:18" ht="15">
      <c r="B121" s="90"/>
      <c r="C121" s="94">
        <f>SUM(F121:O121)</f>
        <v>78</v>
      </c>
      <c r="D121" s="95">
        <f>33+ROUND((D120-1830)/2.55,0)</f>
        <v>75</v>
      </c>
      <c r="E121" s="95">
        <f>33+ROUND((E120-1830)/2.55,0)</f>
        <v>86</v>
      </c>
      <c r="F121" s="96">
        <f>IF((F120-((D120-1827)*1000))&lt;0,$D$20*9,$D$20*(LOOKUP(SQRT((F120-((D120-1827)*1000))/((43+((D120-1830)/2.55))*1000)),$G$13:$G$23,$F$13:$F$23)))</f>
        <v>4</v>
      </c>
      <c r="G121" s="96">
        <f>$D$22*(LOOKUP(G120,$H$13:$H$23,$F$13:$F$23))</f>
        <v>7</v>
      </c>
      <c r="H121" s="96">
        <f>$D$24*(MATCH(H120,$D$2:$D$11,0)-1)</f>
        <v>14</v>
      </c>
      <c r="I121" s="96">
        <f>$D$25*(MATCH(I120,$E$2:$E$11,0)-1)</f>
        <v>10</v>
      </c>
      <c r="J121" s="96">
        <f>$D$26*(MATCH(J120,$F$2:$F$11,0)-1)</f>
        <v>14</v>
      </c>
      <c r="K121" s="96">
        <f>$D$27*(MATCH(K120,$G$2:$G$11,0)-1)</f>
        <v>6</v>
      </c>
      <c r="L121" s="96">
        <f>$D$19*(MATCH(L120,$H$2:$H$11,0)-1)</f>
        <v>3</v>
      </c>
      <c r="M121" s="96">
        <f>$D$28*LOOKUP(M120,$J$2:$J$11,$A$2:$A$11)</f>
        <v>10</v>
      </c>
      <c r="N121" s="96">
        <f>$D$29*LOOKUP(N120,$K$2:$K$11,$A$2:$A$11)</f>
        <v>8</v>
      </c>
      <c r="O121" s="96">
        <f>$D$30*LOOKUP(O120,$L$2:$L$11,$A$2:$A$11)</f>
        <v>2</v>
      </c>
      <c r="P121" s="20"/>
      <c r="Q121" s="20"/>
      <c r="R121" s="20"/>
    </row>
    <row r="122" spans="2:18" ht="15">
      <c r="B122" s="88" t="s">
        <v>256</v>
      </c>
      <c r="C122" s="97"/>
      <c r="D122" s="83">
        <v>1936</v>
      </c>
      <c r="E122" s="83">
        <v>1966</v>
      </c>
      <c r="F122" s="10">
        <v>160000</v>
      </c>
      <c r="G122" s="10">
        <v>14000</v>
      </c>
      <c r="H122" s="11" t="s">
        <v>169</v>
      </c>
      <c r="I122" s="11" t="s">
        <v>118</v>
      </c>
      <c r="J122" s="11" t="s">
        <v>185</v>
      </c>
      <c r="K122" s="11" t="s">
        <v>172</v>
      </c>
      <c r="L122" s="11" t="s">
        <v>274</v>
      </c>
      <c r="M122" s="8">
        <v>85</v>
      </c>
      <c r="N122" s="12">
        <v>110</v>
      </c>
      <c r="O122" s="12">
        <v>14</v>
      </c>
      <c r="P122" s="13" t="s">
        <v>53</v>
      </c>
      <c r="Q122" s="13" t="s">
        <v>67</v>
      </c>
      <c r="R122" s="13" t="s">
        <v>68</v>
      </c>
    </row>
    <row r="123" spans="2:18" ht="15">
      <c r="B123" s="88"/>
      <c r="C123" s="98">
        <f>SUM(F123:O123)</f>
        <v>76</v>
      </c>
      <c r="D123" s="99">
        <f>33+ROUND((D122-1830)/2.55,0)</f>
        <v>75</v>
      </c>
      <c r="E123" s="99">
        <f>33+ROUND((E122-1830)/2.55,0)</f>
        <v>86</v>
      </c>
      <c r="F123" s="92">
        <f>IF((F122-((D122-1827)*1000))&lt;0,$D$20*9,$D$20*(LOOKUP(SQRT((F122-((D122-1827)*1000))/((43+((D122-1830)/2.55))*1000)),$G$13:$G$23,$F$13:$F$23)))</f>
        <v>7</v>
      </c>
      <c r="G123" s="92">
        <f>$D$22*(LOOKUP(G122,$H$13:$H$23,$F$13:$F$23))</f>
        <v>6</v>
      </c>
      <c r="H123" s="92">
        <f>$D$24*(MATCH(H122,$D$2:$D$11,0)-1)</f>
        <v>10</v>
      </c>
      <c r="I123" s="92">
        <f>$D$25*(MATCH(I122,$E$2:$E$11,0)-1)</f>
        <v>12</v>
      </c>
      <c r="J123" s="92">
        <f>$D$26*(MATCH(J122,$F$2:$F$11,0)-1)</f>
        <v>12</v>
      </c>
      <c r="K123" s="92">
        <f>$D$27*(MATCH(K122,$G$2:$G$11,0)-1)</f>
        <v>4</v>
      </c>
      <c r="L123" s="92">
        <f>$D$19*(MATCH(L122,$H$2:$H$11,0)-1)</f>
        <v>5</v>
      </c>
      <c r="M123" s="92">
        <f>$D$28*LOOKUP(M122,$J$2:$J$11,$A$2:$A$11)</f>
        <v>10</v>
      </c>
      <c r="N123" s="92">
        <f>$D$29*LOOKUP(N122,$K$2:$K$11,$A$2:$A$11)</f>
        <v>6</v>
      </c>
      <c r="O123" s="92">
        <f>$D$30*LOOKUP(O122,$L$2:$L$11,$A$2:$A$11)</f>
        <v>4</v>
      </c>
      <c r="P123" s="13"/>
      <c r="Q123" s="13"/>
      <c r="R123" s="13"/>
    </row>
    <row r="124" spans="2:18" ht="15">
      <c r="B124" s="90" t="s">
        <v>257</v>
      </c>
      <c r="C124" s="93"/>
      <c r="D124" s="84">
        <v>1936</v>
      </c>
      <c r="E124" s="84">
        <v>1983</v>
      </c>
      <c r="F124" s="17">
        <v>350000</v>
      </c>
      <c r="G124" s="17">
        <v>26000</v>
      </c>
      <c r="H124" s="18" t="s">
        <v>169</v>
      </c>
      <c r="I124" s="18" t="s">
        <v>169</v>
      </c>
      <c r="J124" s="18" t="s">
        <v>185</v>
      </c>
      <c r="K124" s="18" t="s">
        <v>172</v>
      </c>
      <c r="L124" s="18" t="s">
        <v>274</v>
      </c>
      <c r="M124" s="15">
        <v>68</v>
      </c>
      <c r="N124" s="19">
        <v>520</v>
      </c>
      <c r="O124" s="19">
        <v>39</v>
      </c>
      <c r="P124" s="20" t="s">
        <v>66</v>
      </c>
      <c r="Q124" s="20" t="s">
        <v>53</v>
      </c>
      <c r="R124" s="20" t="s">
        <v>53</v>
      </c>
    </row>
    <row r="125" spans="2:18" ht="15">
      <c r="B125" s="90"/>
      <c r="C125" s="94">
        <f>SUM(F125:O125)</f>
        <v>81</v>
      </c>
      <c r="D125" s="95">
        <f>33+ROUND((D124-1830)/2.55,0)</f>
        <v>75</v>
      </c>
      <c r="E125" s="95">
        <f>33+ROUND((E124-1830)/2.55,0)</f>
        <v>93</v>
      </c>
      <c r="F125" s="96">
        <f>IF((F124-((D124-1827)*1000))&lt;0,$D$20*9,$D$20*(LOOKUP(SQRT((F124-((D124-1827)*1000))/((43+((D124-1830)/2.55))*1000)),$G$13:$G$23,$F$13:$F$23)))</f>
        <v>3</v>
      </c>
      <c r="G125" s="96">
        <f>$D$22*(LOOKUP(G124,$H$13:$H$23,$F$13:$F$23))</f>
        <v>1</v>
      </c>
      <c r="H125" s="96">
        <f>$D$24*(MATCH(H124,$D$2:$D$11,0)-1)</f>
        <v>10</v>
      </c>
      <c r="I125" s="96">
        <f>$D$25*(MATCH(I124,$E$2:$E$11,0)-1)</f>
        <v>8</v>
      </c>
      <c r="J125" s="96">
        <f>$D$26*(MATCH(J124,$F$2:$F$11,0)-1)</f>
        <v>12</v>
      </c>
      <c r="K125" s="96">
        <f>$D$27*(MATCH(K124,$G$2:$G$11,0)-1)</f>
        <v>4</v>
      </c>
      <c r="L125" s="96">
        <f>$D$19*(MATCH(L124,$H$2:$H$11,0)-1)</f>
        <v>5</v>
      </c>
      <c r="M125" s="96">
        <f>$D$28*LOOKUP(M124,$J$2:$J$11,$A$2:$A$11)</f>
        <v>6</v>
      </c>
      <c r="N125" s="96">
        <f>$D$29*LOOKUP(N124,$K$2:$K$11,$A$2:$A$11)</f>
        <v>16</v>
      </c>
      <c r="O125" s="96">
        <f>$D$30*LOOKUP(O124,$L$2:$L$11,$A$2:$A$11)</f>
        <v>16</v>
      </c>
      <c r="P125" s="20"/>
      <c r="Q125" s="20"/>
      <c r="R125" s="20"/>
    </row>
    <row r="126" spans="2:18" ht="15">
      <c r="B126" s="88" t="s">
        <v>259</v>
      </c>
      <c r="C126" s="97"/>
      <c r="D126" s="83">
        <v>1937</v>
      </c>
      <c r="E126" s="83">
        <v>1958</v>
      </c>
      <c r="F126" s="10">
        <v>350000</v>
      </c>
      <c r="G126" s="10">
        <v>30000</v>
      </c>
      <c r="H126" s="11" t="s">
        <v>80</v>
      </c>
      <c r="I126" s="11" t="s">
        <v>163</v>
      </c>
      <c r="J126" s="11" t="s">
        <v>169</v>
      </c>
      <c r="K126" s="11" t="s">
        <v>74</v>
      </c>
      <c r="L126" s="11" t="s">
        <v>274</v>
      </c>
      <c r="M126" s="8">
        <v>103</v>
      </c>
      <c r="N126" s="12">
        <v>150</v>
      </c>
      <c r="O126" s="12">
        <v>15</v>
      </c>
      <c r="P126" s="13" t="s">
        <v>66</v>
      </c>
      <c r="Q126" s="13" t="s">
        <v>53</v>
      </c>
      <c r="R126" s="13" t="s">
        <v>53</v>
      </c>
    </row>
    <row r="127" spans="2:18" ht="15">
      <c r="B127" s="88"/>
      <c r="C127" s="98">
        <f>SUM(F127:O127)</f>
        <v>70</v>
      </c>
      <c r="D127" s="99">
        <f>33+ROUND((D126-1830)/2.55,0)</f>
        <v>75</v>
      </c>
      <c r="E127" s="99">
        <f>33+ROUND((E126-1830)/2.55,0)</f>
        <v>83</v>
      </c>
      <c r="F127" s="92">
        <f>IF((F126-((D126-1827)*1000))&lt;0,$D$20*9,$D$20*(LOOKUP(SQRT((F126-((D126-1827)*1000))/((43+((D126-1830)/2.55))*1000)),$G$13:$G$23,$F$13:$F$23)))</f>
        <v>3</v>
      </c>
      <c r="G127" s="92">
        <f>$D$22*(LOOKUP(G126,$H$13:$H$23,$F$13:$F$23))</f>
        <v>0</v>
      </c>
      <c r="H127" s="92">
        <f>$D$24*(MATCH(H126,$D$2:$D$11,0)-1)</f>
        <v>8</v>
      </c>
      <c r="I127" s="92">
        <f>$D$25*(MATCH(I126,$E$2:$E$11,0)-1)</f>
        <v>10</v>
      </c>
      <c r="J127" s="92">
        <f>$D$26*(MATCH(J126,$F$2:$F$11,0)-1)</f>
        <v>8</v>
      </c>
      <c r="K127" s="92">
        <f>$D$27*(MATCH(K126,$G$2:$G$11,0)-1)</f>
        <v>8</v>
      </c>
      <c r="L127" s="92">
        <f>$D$19*(MATCH(L126,$H$2:$H$11,0)-1)</f>
        <v>5</v>
      </c>
      <c r="M127" s="92">
        <f>$D$28*LOOKUP(M126,$J$2:$J$11,$A$2:$A$11)</f>
        <v>12</v>
      </c>
      <c r="N127" s="92">
        <f>$D$29*LOOKUP(N126,$K$2:$K$11,$A$2:$A$11)</f>
        <v>10</v>
      </c>
      <c r="O127" s="92">
        <f>$D$30*LOOKUP(O126,$L$2:$L$11,$A$2:$A$11)</f>
        <v>6</v>
      </c>
      <c r="P127" s="13"/>
      <c r="Q127" s="13"/>
      <c r="R127" s="13"/>
    </row>
    <row r="128" spans="2:18" ht="15">
      <c r="B128" s="90" t="s">
        <v>261</v>
      </c>
      <c r="C128" s="93"/>
      <c r="D128" s="84">
        <v>1940</v>
      </c>
      <c r="E128" s="84">
        <v>1980</v>
      </c>
      <c r="F128" s="17">
        <v>250000</v>
      </c>
      <c r="G128" s="17">
        <v>16000</v>
      </c>
      <c r="H128" s="18" t="s">
        <v>163</v>
      </c>
      <c r="I128" s="18" t="s">
        <v>80</v>
      </c>
      <c r="J128" s="18" t="s">
        <v>185</v>
      </c>
      <c r="K128" s="18" t="s">
        <v>81</v>
      </c>
      <c r="L128" s="18" t="s">
        <v>277</v>
      </c>
      <c r="M128" s="15">
        <v>85</v>
      </c>
      <c r="N128" s="19">
        <v>175</v>
      </c>
      <c r="O128" s="19">
        <v>12</v>
      </c>
      <c r="P128" s="20" t="s">
        <v>66</v>
      </c>
      <c r="Q128" s="20" t="s">
        <v>53</v>
      </c>
      <c r="R128" s="20" t="s">
        <v>53</v>
      </c>
    </row>
    <row r="129" spans="2:18" ht="15">
      <c r="B129" s="90"/>
      <c r="C129" s="94">
        <f>SUM(F129:O129)</f>
        <v>75</v>
      </c>
      <c r="D129" s="95">
        <f>33+ROUND((D128-1830)/2.55,0)</f>
        <v>76</v>
      </c>
      <c r="E129" s="95">
        <f>33+ROUND((E128-1830)/2.55,0)</f>
        <v>92</v>
      </c>
      <c r="F129" s="96">
        <f>IF((F128-((D128-1827)*1000))&lt;0,$D$20*9,$D$20*(LOOKUP(SQRT((F128-((D128-1827)*1000))/((43+((D128-1830)/2.55))*1000)),$G$13:$G$23,$F$13:$F$23)))</f>
        <v>4</v>
      </c>
      <c r="G129" s="96">
        <f>$D$22*(LOOKUP(G128,$H$13:$H$23,$F$13:$F$23))</f>
        <v>5</v>
      </c>
      <c r="H129" s="96">
        <f>$D$24*(MATCH(H128,$D$2:$D$11,0)-1)</f>
        <v>12</v>
      </c>
      <c r="I129" s="96">
        <f>$D$25*(MATCH(I128,$E$2:$E$11,0)-1)</f>
        <v>6</v>
      </c>
      <c r="J129" s="96">
        <f>$D$26*(MATCH(J128,$F$2:$F$11,0)-1)</f>
        <v>12</v>
      </c>
      <c r="K129" s="96">
        <f>$D$27*(MATCH(K128,$G$2:$G$11,0)-1)</f>
        <v>6</v>
      </c>
      <c r="L129" s="96">
        <f>$D$19*(MATCH(L128,$H$2:$H$11,0)-1)</f>
        <v>6</v>
      </c>
      <c r="M129" s="96">
        <f>$D$28*LOOKUP(M128,$J$2:$J$11,$A$2:$A$11)</f>
        <v>10</v>
      </c>
      <c r="N129" s="96">
        <f>$D$29*LOOKUP(N128,$K$2:$K$11,$A$2:$A$11)</f>
        <v>10</v>
      </c>
      <c r="O129" s="96">
        <f>$D$30*LOOKUP(O128,$L$2:$L$11,$A$2:$A$11)</f>
        <v>4</v>
      </c>
      <c r="P129" s="20"/>
      <c r="Q129" s="20"/>
      <c r="R129" s="20"/>
    </row>
    <row r="130" spans="2:18" ht="15">
      <c r="B130" s="88" t="s">
        <v>263</v>
      </c>
      <c r="C130" s="97"/>
      <c r="D130" s="83">
        <v>1941</v>
      </c>
      <c r="E130" s="13" t="s">
        <v>101</v>
      </c>
      <c r="F130" s="10">
        <v>200000</v>
      </c>
      <c r="G130" s="10">
        <v>24000</v>
      </c>
      <c r="H130" s="11" t="s">
        <v>163</v>
      </c>
      <c r="I130" s="11" t="s">
        <v>163</v>
      </c>
      <c r="J130" s="11" t="s">
        <v>80</v>
      </c>
      <c r="K130" s="11" t="s">
        <v>74</v>
      </c>
      <c r="L130" s="11" t="s">
        <v>274</v>
      </c>
      <c r="M130" s="8">
        <v>104</v>
      </c>
      <c r="N130" s="12">
        <v>120</v>
      </c>
      <c r="O130" s="12">
        <v>5.800000190734863</v>
      </c>
      <c r="P130" s="13" t="s">
        <v>53</v>
      </c>
      <c r="Q130" s="13" t="s">
        <v>53</v>
      </c>
      <c r="R130" s="13" t="s">
        <v>53</v>
      </c>
    </row>
    <row r="131" spans="2:18" ht="15">
      <c r="B131" s="88"/>
      <c r="C131" s="98">
        <f>SUM(F131:O131)</f>
        <v>69</v>
      </c>
      <c r="D131" s="99">
        <f>33+ROUND((D130-1830)/2.55,0)</f>
        <v>77</v>
      </c>
      <c r="E131" s="99" t="e">
        <f>33+ROUND((E130-1830)/2.55,0)</f>
        <v>#VALUE!</v>
      </c>
      <c r="F131" s="92">
        <f>IF((F130-((D130-1827)*1000))&lt;0,$D$20*9,$D$20*(LOOKUP(SQRT((F130-((D130-1827)*1000))/((43+((D130-1830)/2.55))*1000)),$G$13:$G$23,$F$13:$F$23)))</f>
        <v>6</v>
      </c>
      <c r="G131" s="92">
        <f>$D$22*(LOOKUP(G130,$H$13:$H$23,$F$13:$F$23))</f>
        <v>2</v>
      </c>
      <c r="H131" s="92">
        <f>$D$24*(MATCH(H130,$D$2:$D$11,0)-1)</f>
        <v>12</v>
      </c>
      <c r="I131" s="92">
        <f>$D$25*(MATCH(I130,$E$2:$E$11,0)-1)</f>
        <v>10</v>
      </c>
      <c r="J131" s="92">
        <f>$D$26*(MATCH(J130,$F$2:$F$11,0)-1)</f>
        <v>6</v>
      </c>
      <c r="K131" s="92">
        <f>$D$27*(MATCH(K130,$G$2:$G$11,0)-1)</f>
        <v>8</v>
      </c>
      <c r="L131" s="92">
        <f>$D$19*(MATCH(L130,$H$2:$H$11,0)-1)</f>
        <v>5</v>
      </c>
      <c r="M131" s="92">
        <f>$D$28*LOOKUP(M130,$J$2:$J$11,$A$2:$A$11)</f>
        <v>12</v>
      </c>
      <c r="N131" s="92">
        <f>$D$29*LOOKUP(N130,$K$2:$K$11,$A$2:$A$11)</f>
        <v>8</v>
      </c>
      <c r="O131" s="92">
        <f>$D$30*LOOKUP(O130,$L$2:$L$11,$A$2:$A$11)</f>
        <v>0</v>
      </c>
      <c r="P131" s="13"/>
      <c r="Q131" s="13"/>
      <c r="R131" s="13"/>
    </row>
    <row r="132" spans="2:18" ht="15">
      <c r="B132" s="90" t="s">
        <v>265</v>
      </c>
      <c r="C132" s="93"/>
      <c r="D132" s="84">
        <v>1941</v>
      </c>
      <c r="E132" s="84">
        <v>1971</v>
      </c>
      <c r="F132" s="17">
        <v>400000</v>
      </c>
      <c r="G132" s="17">
        <v>27000</v>
      </c>
      <c r="H132" s="18" t="s">
        <v>169</v>
      </c>
      <c r="I132" s="18" t="s">
        <v>169</v>
      </c>
      <c r="J132" s="18" t="s">
        <v>169</v>
      </c>
      <c r="K132" s="18" t="s">
        <v>164</v>
      </c>
      <c r="L132" s="18" t="s">
        <v>274</v>
      </c>
      <c r="M132" s="15">
        <v>76</v>
      </c>
      <c r="N132" s="19">
        <v>535</v>
      </c>
      <c r="O132" s="19">
        <v>45</v>
      </c>
      <c r="P132" s="20" t="s">
        <v>66</v>
      </c>
      <c r="Q132" s="20" t="s">
        <v>53</v>
      </c>
      <c r="R132" s="20" t="s">
        <v>53</v>
      </c>
    </row>
    <row r="133" spans="2:18" ht="15">
      <c r="B133" s="90"/>
      <c r="C133" s="94">
        <f>SUM(F133:O133)</f>
        <v>77</v>
      </c>
      <c r="D133" s="95">
        <f>33+ROUND((D132-1830)/2.55,0)</f>
        <v>77</v>
      </c>
      <c r="E133" s="95">
        <f>33+ROUND((E132-1830)/2.55,0)</f>
        <v>88</v>
      </c>
      <c r="F133" s="96">
        <f>IF((F132-((D132-1827)*1000))&lt;0,$D$20*9,$D$20*(LOOKUP(SQRT((F132-((D132-1827)*1000))/((43+((D132-1830)/2.55))*1000)),$G$13:$G$23,$F$13:$F$23)))</f>
        <v>2</v>
      </c>
      <c r="G133" s="96">
        <f>$D$22*(LOOKUP(G132,$H$13:$H$23,$F$13:$F$23))</f>
        <v>1</v>
      </c>
      <c r="H133" s="96">
        <f>$D$24*(MATCH(H132,$D$2:$D$11,0)-1)</f>
        <v>10</v>
      </c>
      <c r="I133" s="96">
        <f>$D$25*(MATCH(I132,$E$2:$E$11,0)-1)</f>
        <v>8</v>
      </c>
      <c r="J133" s="96">
        <f>$D$26*(MATCH(J132,$F$2:$F$11,0)-1)</f>
        <v>8</v>
      </c>
      <c r="K133" s="96">
        <f>$D$27*(MATCH(K132,$G$2:$G$11,0)-1)</f>
        <v>1</v>
      </c>
      <c r="L133" s="96">
        <f>$D$19*(MATCH(L132,$H$2:$H$11,0)-1)</f>
        <v>5</v>
      </c>
      <c r="M133" s="96">
        <f>$D$28*LOOKUP(M132,$J$2:$J$11,$A$2:$A$11)</f>
        <v>8</v>
      </c>
      <c r="N133" s="96">
        <f>$D$29*LOOKUP(N132,$K$2:$K$11,$A$2:$A$11)</f>
        <v>16</v>
      </c>
      <c r="O133" s="96">
        <f>$D$30*LOOKUP(O132,$L$2:$L$11,$A$2:$A$11)</f>
        <v>18</v>
      </c>
      <c r="P133" s="20"/>
      <c r="Q133" s="20"/>
      <c r="R133" s="20"/>
    </row>
    <row r="134" spans="2:18" ht="15">
      <c r="B134" s="88" t="s">
        <v>267</v>
      </c>
      <c r="C134" s="97"/>
      <c r="D134" s="83">
        <v>1942</v>
      </c>
      <c r="E134" s="83">
        <v>1967</v>
      </c>
      <c r="F134" s="10">
        <v>100000</v>
      </c>
      <c r="G134" s="10">
        <v>14000</v>
      </c>
      <c r="H134" s="11" t="s">
        <v>163</v>
      </c>
      <c r="I134" s="11" t="s">
        <v>80</v>
      </c>
      <c r="J134" s="11" t="s">
        <v>163</v>
      </c>
      <c r="K134" s="11" t="s">
        <v>172</v>
      </c>
      <c r="L134" s="11" t="s">
        <v>274</v>
      </c>
      <c r="M134" s="8">
        <v>50</v>
      </c>
      <c r="N134" s="12">
        <v>132.8000030517578</v>
      </c>
      <c r="O134" s="12">
        <v>16</v>
      </c>
      <c r="P134" s="13" t="s">
        <v>53</v>
      </c>
      <c r="Q134" s="13" t="s">
        <v>67</v>
      </c>
      <c r="R134" s="13" t="s">
        <v>53</v>
      </c>
    </row>
    <row r="135" spans="2:18" ht="15">
      <c r="B135" s="88"/>
      <c r="C135" s="98">
        <f>SUM(F135:O135)</f>
        <v>70</v>
      </c>
      <c r="D135" s="99">
        <f>33+ROUND((D134-1830)/2.55,0)</f>
        <v>77</v>
      </c>
      <c r="E135" s="99">
        <f>33+ROUND((E134-1830)/2.55,0)</f>
        <v>87</v>
      </c>
      <c r="F135" s="92">
        <f>IF((F134-((D134-1827)*1000))&lt;0,$D$20*9,$D$20*(LOOKUP(SQRT((F134-((D134-1827)*1000))/((43+((D134-1830)/2.55))*1000)),$G$13:$G$23,$F$13:$F$23)))</f>
        <v>9</v>
      </c>
      <c r="G135" s="92">
        <f>$D$22*(LOOKUP(G134,$H$13:$H$23,$F$13:$F$23))</f>
        <v>6</v>
      </c>
      <c r="H135" s="92">
        <f>$D$24*(MATCH(H134,$D$2:$D$11,0)-1)</f>
        <v>12</v>
      </c>
      <c r="I135" s="92">
        <f>$D$25*(MATCH(I134,$E$2:$E$11,0)-1)</f>
        <v>6</v>
      </c>
      <c r="J135" s="92">
        <f>$D$26*(MATCH(J134,$F$2:$F$11,0)-1)</f>
        <v>10</v>
      </c>
      <c r="K135" s="92">
        <f>$D$27*(MATCH(K134,$G$2:$G$11,0)-1)</f>
        <v>4</v>
      </c>
      <c r="L135" s="92">
        <f>$D$19*(MATCH(L134,$H$2:$H$11,0)-1)</f>
        <v>5</v>
      </c>
      <c r="M135" s="92">
        <f>$D$28*LOOKUP(M134,$J$2:$J$11,$A$2:$A$11)</f>
        <v>4</v>
      </c>
      <c r="N135" s="92">
        <f>$D$29*LOOKUP(N134,$K$2:$K$11,$A$2:$A$11)</f>
        <v>8</v>
      </c>
      <c r="O135" s="92">
        <f>$D$30*LOOKUP(O134,$L$2:$L$11,$A$2:$A$11)</f>
        <v>6</v>
      </c>
      <c r="P135" s="13"/>
      <c r="Q135" s="13"/>
      <c r="R135" s="13"/>
    </row>
    <row r="136" spans="2:18" ht="15">
      <c r="B136" s="90" t="s">
        <v>13</v>
      </c>
      <c r="C136" s="93"/>
      <c r="D136" s="84">
        <v>1944</v>
      </c>
      <c r="E136" s="84">
        <v>1960</v>
      </c>
      <c r="F136" s="17">
        <v>180000</v>
      </c>
      <c r="G136" s="17">
        <v>16000</v>
      </c>
      <c r="H136" s="18" t="s">
        <v>163</v>
      </c>
      <c r="I136" s="18" t="s">
        <v>169</v>
      </c>
      <c r="J136" s="18" t="s">
        <v>169</v>
      </c>
      <c r="K136" s="18" t="s">
        <v>81</v>
      </c>
      <c r="L136" s="18" t="s">
        <v>274</v>
      </c>
      <c r="M136" s="15">
        <v>82</v>
      </c>
      <c r="N136" s="19">
        <v>125</v>
      </c>
      <c r="O136" s="19">
        <v>14</v>
      </c>
      <c r="P136" s="20" t="s">
        <v>66</v>
      </c>
      <c r="Q136" s="20" t="s">
        <v>67</v>
      </c>
      <c r="R136" s="20" t="s">
        <v>53</v>
      </c>
    </row>
    <row r="137" spans="2:18" ht="15">
      <c r="B137" s="90"/>
      <c r="C137" s="94">
        <f>SUM(F137:O137)</f>
        <v>71</v>
      </c>
      <c r="D137" s="95">
        <f>33+ROUND((D136-1830)/2.55,0)</f>
        <v>78</v>
      </c>
      <c r="E137" s="95">
        <f>33+ROUND((E136-1830)/2.55,0)</f>
        <v>84</v>
      </c>
      <c r="F137" s="96">
        <f>IF((F136-((D136-1827)*1000))&lt;0,$D$20*9,$D$20*(LOOKUP(SQRT((F136-((D136-1827)*1000))/((43+((D136-1830)/2.55))*1000)),$G$13:$G$23,$F$13:$F$23)))</f>
        <v>7</v>
      </c>
      <c r="G137" s="96">
        <f>$D$22*(LOOKUP(G136,$H$13:$H$23,$F$13:$F$23))</f>
        <v>5</v>
      </c>
      <c r="H137" s="96">
        <f>$D$24*(MATCH(H136,$D$2:$D$11,0)-1)</f>
        <v>12</v>
      </c>
      <c r="I137" s="96">
        <f>$D$25*(MATCH(I136,$E$2:$E$11,0)-1)</f>
        <v>8</v>
      </c>
      <c r="J137" s="96">
        <f>$D$26*(MATCH(J136,$F$2:$F$11,0)-1)</f>
        <v>8</v>
      </c>
      <c r="K137" s="96">
        <f>$D$27*(MATCH(K136,$G$2:$G$11,0)-1)</f>
        <v>6</v>
      </c>
      <c r="L137" s="96">
        <f>$D$19*(MATCH(L136,$H$2:$H$11,0)-1)</f>
        <v>5</v>
      </c>
      <c r="M137" s="96">
        <f>$D$28*LOOKUP(M136,$J$2:$J$11,$A$2:$A$11)</f>
        <v>8</v>
      </c>
      <c r="N137" s="96">
        <f>$D$29*LOOKUP(N136,$K$2:$K$11,$A$2:$A$11)</f>
        <v>8</v>
      </c>
      <c r="O137" s="96">
        <f>$D$30*LOOKUP(O136,$L$2:$L$11,$A$2:$A$11)</f>
        <v>4</v>
      </c>
      <c r="P137" s="20"/>
      <c r="Q137" s="20"/>
      <c r="R137" s="20"/>
    </row>
    <row r="138" spans="2:18" ht="15">
      <c r="B138" s="88" t="s">
        <v>15</v>
      </c>
      <c r="C138" s="97"/>
      <c r="D138" s="83">
        <v>1946</v>
      </c>
      <c r="E138" s="83">
        <v>1960</v>
      </c>
      <c r="F138" s="10">
        <v>300000</v>
      </c>
      <c r="G138" s="10">
        <v>20000</v>
      </c>
      <c r="H138" s="11" t="s">
        <v>169</v>
      </c>
      <c r="I138" s="11" t="s">
        <v>163</v>
      </c>
      <c r="J138" s="11" t="s">
        <v>169</v>
      </c>
      <c r="K138" s="11" t="s">
        <v>172</v>
      </c>
      <c r="L138" s="11" t="s">
        <v>274</v>
      </c>
      <c r="M138" s="8">
        <v>95</v>
      </c>
      <c r="N138" s="12">
        <v>175</v>
      </c>
      <c r="O138" s="12">
        <v>22</v>
      </c>
      <c r="P138" s="13" t="s">
        <v>53</v>
      </c>
      <c r="Q138" s="13" t="s">
        <v>67</v>
      </c>
      <c r="R138" s="13" t="s">
        <v>53</v>
      </c>
    </row>
    <row r="139" spans="2:18" ht="15">
      <c r="B139" s="88"/>
      <c r="C139" s="98">
        <f>SUM(F139:O139)</f>
        <v>74</v>
      </c>
      <c r="D139" s="99">
        <f>33+ROUND((D138-1830)/2.55,0)</f>
        <v>78</v>
      </c>
      <c r="E139" s="99">
        <f>33+ROUND((E138-1830)/2.55,0)</f>
        <v>84</v>
      </c>
      <c r="F139" s="92">
        <f>IF((F138-((D138-1827)*1000))&lt;0,$D$20*9,$D$20*(LOOKUP(SQRT((F138-((D138-1827)*1000))/((43+((D138-1830)/2.55))*1000)),$G$13:$G$23,$F$13:$F$23)))</f>
        <v>4</v>
      </c>
      <c r="G139" s="92">
        <f>$D$22*(LOOKUP(G138,$H$13:$H$23,$F$13:$F$23))</f>
        <v>3</v>
      </c>
      <c r="H139" s="92">
        <f>$D$24*(MATCH(H138,$D$2:$D$11,0)-1)</f>
        <v>10</v>
      </c>
      <c r="I139" s="92">
        <f>$D$25*(MATCH(I138,$E$2:$E$11,0)-1)</f>
        <v>10</v>
      </c>
      <c r="J139" s="92">
        <f>$D$26*(MATCH(J138,$F$2:$F$11,0)-1)</f>
        <v>8</v>
      </c>
      <c r="K139" s="92">
        <f>$D$27*(MATCH(K138,$G$2:$G$11,0)-1)</f>
        <v>4</v>
      </c>
      <c r="L139" s="92">
        <f>$D$19*(MATCH(L138,$H$2:$H$11,0)-1)</f>
        <v>5</v>
      </c>
      <c r="M139" s="92">
        <f>$D$28*LOOKUP(M138,$J$2:$J$11,$A$2:$A$11)</f>
        <v>10</v>
      </c>
      <c r="N139" s="92">
        <f>$D$29*LOOKUP(N138,$K$2:$K$11,$A$2:$A$11)</f>
        <v>10</v>
      </c>
      <c r="O139" s="92">
        <f>$D$30*LOOKUP(O138,$L$2:$L$11,$A$2:$A$11)</f>
        <v>10</v>
      </c>
      <c r="P139" s="13"/>
      <c r="Q139" s="13"/>
      <c r="R139" s="13"/>
    </row>
    <row r="140" spans="2:18" ht="15">
      <c r="B140" s="90" t="s">
        <v>17</v>
      </c>
      <c r="C140" s="93"/>
      <c r="D140" s="84">
        <v>1949</v>
      </c>
      <c r="E140" s="84">
        <v>1993</v>
      </c>
      <c r="F140" s="17">
        <v>200000</v>
      </c>
      <c r="G140" s="17">
        <v>10000</v>
      </c>
      <c r="H140" s="18" t="s">
        <v>163</v>
      </c>
      <c r="I140" s="18" t="s">
        <v>73</v>
      </c>
      <c r="J140" s="18" t="s">
        <v>185</v>
      </c>
      <c r="K140" s="18" t="s">
        <v>164</v>
      </c>
      <c r="L140" s="18" t="s">
        <v>277</v>
      </c>
      <c r="M140" s="15">
        <v>71</v>
      </c>
      <c r="N140" s="19">
        <v>120</v>
      </c>
      <c r="O140" s="19">
        <v>10</v>
      </c>
      <c r="P140" s="20" t="s">
        <v>66</v>
      </c>
      <c r="Q140" s="20" t="s">
        <v>53</v>
      </c>
      <c r="R140" s="20" t="s">
        <v>68</v>
      </c>
    </row>
    <row r="141" spans="2:18" ht="15">
      <c r="B141" s="90"/>
      <c r="C141" s="94">
        <f>SUM(F141:O141)</f>
        <v>66</v>
      </c>
      <c r="D141" s="95">
        <f>33+ROUND((D140-1830)/2.55,0)</f>
        <v>80</v>
      </c>
      <c r="E141" s="95">
        <f>33+ROUND((E140-1830)/2.55,0)</f>
        <v>97</v>
      </c>
      <c r="F141" s="96">
        <f>IF((F140-((D140-1827)*1000))&lt;0,$D$20*9,$D$20*(LOOKUP(SQRT((F140-((D140-1827)*1000))/((43+((D140-1830)/2.55))*1000)),$G$13:$G$23,$F$13:$F$23)))</f>
        <v>6</v>
      </c>
      <c r="G141" s="96">
        <f>$D$22*(LOOKUP(G140,$H$13:$H$23,$F$13:$F$23))</f>
        <v>7</v>
      </c>
      <c r="H141" s="96">
        <f>$D$24*(MATCH(H140,$D$2:$D$11,0)-1)</f>
        <v>12</v>
      </c>
      <c r="I141" s="96">
        <f>$D$25*(MATCH(I140,$E$2:$E$11,0)-1)</f>
        <v>4</v>
      </c>
      <c r="J141" s="96">
        <f>$D$26*(MATCH(J140,$F$2:$F$11,0)-1)</f>
        <v>12</v>
      </c>
      <c r="K141" s="96">
        <f>$D$27*(MATCH(K140,$G$2:$G$11,0)-1)</f>
        <v>1</v>
      </c>
      <c r="L141" s="96">
        <f>$D$19*(MATCH(L140,$H$2:$H$11,0)-1)</f>
        <v>6</v>
      </c>
      <c r="M141" s="96">
        <f>$D$28*LOOKUP(M140,$J$2:$J$11,$A$2:$A$11)</f>
        <v>8</v>
      </c>
      <c r="N141" s="96">
        <f>$D$29*LOOKUP(N140,$K$2:$K$11,$A$2:$A$11)</f>
        <v>8</v>
      </c>
      <c r="O141" s="96">
        <f>$D$30*LOOKUP(O140,$L$2:$L$11,$A$2:$A$11)</f>
        <v>2</v>
      </c>
      <c r="P141" s="20"/>
      <c r="Q141" s="20"/>
      <c r="R141" s="20"/>
    </row>
    <row r="142" spans="2:18" ht="15">
      <c r="B142" s="88" t="s">
        <v>19</v>
      </c>
      <c r="C142" s="97"/>
      <c r="D142" s="83">
        <v>1949</v>
      </c>
      <c r="E142" s="83">
        <v>1993</v>
      </c>
      <c r="F142" s="10">
        <v>400000</v>
      </c>
      <c r="G142" s="10">
        <v>18000</v>
      </c>
      <c r="H142" s="11" t="s">
        <v>163</v>
      </c>
      <c r="I142" s="11" t="s">
        <v>73</v>
      </c>
      <c r="J142" s="11" t="s">
        <v>185</v>
      </c>
      <c r="K142" s="11" t="s">
        <v>164</v>
      </c>
      <c r="L142" s="11" t="s">
        <v>277</v>
      </c>
      <c r="M142" s="8">
        <v>71</v>
      </c>
      <c r="N142" s="12">
        <v>200</v>
      </c>
      <c r="O142" s="12">
        <v>15</v>
      </c>
      <c r="P142" s="13" t="s">
        <v>66</v>
      </c>
      <c r="Q142" s="13" t="s">
        <v>53</v>
      </c>
      <c r="R142" s="13" t="s">
        <v>68</v>
      </c>
    </row>
    <row r="143" spans="2:18" ht="15">
      <c r="B143" s="88"/>
      <c r="C143" s="98">
        <f>SUM(F143:O143)</f>
        <v>68</v>
      </c>
      <c r="D143" s="99">
        <f>33+ROUND((D142-1830)/2.55,0)</f>
        <v>80</v>
      </c>
      <c r="E143" s="99">
        <f>33+ROUND((E142-1830)/2.55,0)</f>
        <v>97</v>
      </c>
      <c r="F143" s="92">
        <f>IF((F142-((D142-1827)*1000))&lt;0,$D$20*9,$D$20*(LOOKUP(SQRT((F142-((D142-1827)*1000))/((43+((D142-1830)/2.55))*1000)),$G$13:$G$23,$F$13:$F$23)))</f>
        <v>3</v>
      </c>
      <c r="G143" s="92">
        <f>$D$22*(LOOKUP(G142,$H$13:$H$23,$F$13:$F$23))</f>
        <v>4</v>
      </c>
      <c r="H143" s="92">
        <f>$D$24*(MATCH(H142,$D$2:$D$11,0)-1)</f>
        <v>12</v>
      </c>
      <c r="I143" s="92">
        <f>$D$25*(MATCH(I142,$E$2:$E$11,0)-1)</f>
        <v>4</v>
      </c>
      <c r="J143" s="92">
        <f>$D$26*(MATCH(J142,$F$2:$F$11,0)-1)</f>
        <v>12</v>
      </c>
      <c r="K143" s="92">
        <f>$D$27*(MATCH(K142,$G$2:$G$11,0)-1)</f>
        <v>1</v>
      </c>
      <c r="L143" s="92">
        <f>$D$19*(MATCH(L142,$H$2:$H$11,0)-1)</f>
        <v>6</v>
      </c>
      <c r="M143" s="92">
        <f>$D$28*LOOKUP(M142,$J$2:$J$11,$A$2:$A$11)</f>
        <v>8</v>
      </c>
      <c r="N143" s="92">
        <f>$D$29*LOOKUP(N142,$K$2:$K$11,$A$2:$A$11)</f>
        <v>12</v>
      </c>
      <c r="O143" s="92">
        <f>$D$30*LOOKUP(O142,$L$2:$L$11,$A$2:$A$11)</f>
        <v>6</v>
      </c>
      <c r="P143" s="13"/>
      <c r="Q143" s="13"/>
      <c r="R143" s="13"/>
    </row>
    <row r="144" spans="2:18" ht="15">
      <c r="B144" s="90" t="s">
        <v>20</v>
      </c>
      <c r="C144" s="93"/>
      <c r="D144" s="84">
        <v>1950</v>
      </c>
      <c r="E144" s="84">
        <v>1982</v>
      </c>
      <c r="F144" s="17">
        <v>440000</v>
      </c>
      <c r="G144" s="17">
        <v>12000</v>
      </c>
      <c r="H144" s="18" t="s">
        <v>106</v>
      </c>
      <c r="I144" s="18" t="s">
        <v>118</v>
      </c>
      <c r="J144" s="18" t="s">
        <v>163</v>
      </c>
      <c r="K144" s="18" t="s">
        <v>172</v>
      </c>
      <c r="L144" s="18" t="s">
        <v>276</v>
      </c>
      <c r="M144" s="15">
        <v>87</v>
      </c>
      <c r="N144" s="19">
        <v>90</v>
      </c>
      <c r="O144" s="19">
        <v>11.100000381469727</v>
      </c>
      <c r="P144" s="20" t="s">
        <v>53</v>
      </c>
      <c r="Q144" s="20" t="s">
        <v>67</v>
      </c>
      <c r="R144" s="20" t="s">
        <v>53</v>
      </c>
    </row>
    <row r="145" spans="2:18" ht="15">
      <c r="B145" s="90"/>
      <c r="C145" s="94">
        <f>SUM(F145:O145)</f>
        <v>75</v>
      </c>
      <c r="D145" s="95">
        <f>33+ROUND((D144-1830)/2.55,0)</f>
        <v>80</v>
      </c>
      <c r="E145" s="95">
        <f>33+ROUND((E144-1830)/2.55,0)</f>
        <v>93</v>
      </c>
      <c r="F145" s="96">
        <f>IF((F144-((D144-1827)*1000))&lt;0,$D$20*9,$D$20*(LOOKUP(SQRT((F144-((D144-1827)*1000))/((43+((D144-1830)/2.55))*1000)),$G$13:$G$23,$F$13:$F$23)))</f>
        <v>2</v>
      </c>
      <c r="G145" s="96">
        <f>$D$22*(LOOKUP(G144,$H$13:$H$23,$F$13:$F$23))</f>
        <v>6</v>
      </c>
      <c r="H145" s="96">
        <f>$D$24*(MATCH(H144,$D$2:$D$11,0)-1)</f>
        <v>16</v>
      </c>
      <c r="I145" s="96">
        <f>$D$25*(MATCH(I144,$E$2:$E$11,0)-1)</f>
        <v>12</v>
      </c>
      <c r="J145" s="96">
        <f>$D$26*(MATCH(J144,$F$2:$F$11,0)-1)</f>
        <v>10</v>
      </c>
      <c r="K145" s="96">
        <f>$D$27*(MATCH(K144,$G$2:$G$11,0)-1)</f>
        <v>4</v>
      </c>
      <c r="L145" s="96">
        <f>$D$19*(MATCH(L144,$H$2:$H$11,0)-1)</f>
        <v>7</v>
      </c>
      <c r="M145" s="96">
        <f>$D$28*LOOKUP(M144,$J$2:$J$11,$A$2:$A$11)</f>
        <v>10</v>
      </c>
      <c r="N145" s="96">
        <f>$D$29*LOOKUP(N144,$K$2:$K$11,$A$2:$A$11)</f>
        <v>6</v>
      </c>
      <c r="O145" s="96">
        <f>$D$30*LOOKUP(O144,$L$2:$L$11,$A$2:$A$11)</f>
        <v>2</v>
      </c>
      <c r="P145" s="20"/>
      <c r="Q145" s="20"/>
      <c r="R145" s="20"/>
    </row>
    <row r="146" spans="2:18" ht="15">
      <c r="B146" s="88" t="s">
        <v>22</v>
      </c>
      <c r="C146" s="97"/>
      <c r="D146" s="83">
        <v>1953</v>
      </c>
      <c r="E146" s="83">
        <v>1973</v>
      </c>
      <c r="F146" s="10">
        <v>400000</v>
      </c>
      <c r="G146" s="10">
        <v>25000</v>
      </c>
      <c r="H146" s="11" t="s">
        <v>106</v>
      </c>
      <c r="I146" s="11" t="s">
        <v>169</v>
      </c>
      <c r="J146" s="11" t="s">
        <v>169</v>
      </c>
      <c r="K146" s="11" t="s">
        <v>172</v>
      </c>
      <c r="L146" s="11" t="s">
        <v>278</v>
      </c>
      <c r="M146" s="8">
        <v>87</v>
      </c>
      <c r="N146" s="12">
        <v>207.3000030517578</v>
      </c>
      <c r="O146" s="12">
        <v>11</v>
      </c>
      <c r="P146" s="13" t="s">
        <v>53</v>
      </c>
      <c r="Q146" s="13" t="s">
        <v>67</v>
      </c>
      <c r="R146" s="13" t="s">
        <v>53</v>
      </c>
    </row>
    <row r="147" spans="2:18" ht="15">
      <c r="B147" s="88"/>
      <c r="C147" s="98">
        <f>SUM(F147:O147)</f>
        <v>73</v>
      </c>
      <c r="D147" s="99">
        <f>33+ROUND((D146-1830)/2.55,0)</f>
        <v>81</v>
      </c>
      <c r="E147" s="99">
        <f>33+ROUND((E146-1830)/2.55,0)</f>
        <v>89</v>
      </c>
      <c r="F147" s="92">
        <f>IF((F146-((D146-1827)*1000))&lt;0,$D$20*9,$D$20*(LOOKUP(SQRT((F146-((D146-1827)*1000))/((43+((D146-1830)/2.55))*1000)),$G$13:$G$23,$F$13:$F$23)))</f>
        <v>3</v>
      </c>
      <c r="G147" s="92">
        <f>$D$22*(LOOKUP(G146,$H$13:$H$23,$F$13:$F$23))</f>
        <v>2</v>
      </c>
      <c r="H147" s="92">
        <f>$D$24*(MATCH(H146,$D$2:$D$11,0)-1)</f>
        <v>16</v>
      </c>
      <c r="I147" s="92">
        <f>$D$25*(MATCH(I146,$E$2:$E$11,0)-1)</f>
        <v>8</v>
      </c>
      <c r="J147" s="92">
        <f>$D$26*(MATCH(J146,$F$2:$F$11,0)-1)</f>
        <v>8</v>
      </c>
      <c r="K147" s="92">
        <f>$D$27*(MATCH(K146,$G$2:$G$11,0)-1)</f>
        <v>4</v>
      </c>
      <c r="L147" s="92">
        <f>$D$19*(MATCH(L146,$H$2:$H$11,0)-1)</f>
        <v>8</v>
      </c>
      <c r="M147" s="92">
        <f>$D$28*LOOKUP(M146,$J$2:$J$11,$A$2:$A$11)</f>
        <v>10</v>
      </c>
      <c r="N147" s="92">
        <f>$D$29*LOOKUP(N146,$K$2:$K$11,$A$2:$A$11)</f>
        <v>12</v>
      </c>
      <c r="O147" s="92">
        <f>$D$30*LOOKUP(O146,$L$2:$L$11,$A$2:$A$11)</f>
        <v>2</v>
      </c>
      <c r="P147" s="13"/>
      <c r="Q147" s="13"/>
      <c r="R147" s="13"/>
    </row>
    <row r="148" spans="2:18" ht="15">
      <c r="B148" s="90" t="s">
        <v>24</v>
      </c>
      <c r="C148" s="93"/>
      <c r="D148" s="84">
        <v>1956</v>
      </c>
      <c r="E148" s="84">
        <v>2000</v>
      </c>
      <c r="F148" s="17">
        <v>100000</v>
      </c>
      <c r="G148" s="17">
        <v>15000</v>
      </c>
      <c r="H148" s="18" t="s">
        <v>169</v>
      </c>
      <c r="I148" s="18" t="s">
        <v>169</v>
      </c>
      <c r="J148" s="18" t="s">
        <v>163</v>
      </c>
      <c r="K148" s="18" t="s">
        <v>172</v>
      </c>
      <c r="L148" s="18" t="s">
        <v>274</v>
      </c>
      <c r="M148" s="15">
        <v>50</v>
      </c>
      <c r="N148" s="19">
        <v>125</v>
      </c>
      <c r="O148" s="19">
        <v>21</v>
      </c>
      <c r="P148" s="20" t="s">
        <v>53</v>
      </c>
      <c r="Q148" s="20" t="s">
        <v>53</v>
      </c>
      <c r="R148" s="20" t="s">
        <v>68</v>
      </c>
    </row>
    <row r="149" spans="2:18" ht="15">
      <c r="B149" s="90"/>
      <c r="C149" s="94">
        <f>SUM(F149:O149)</f>
        <v>73</v>
      </c>
      <c r="D149" s="95">
        <f>33+ROUND((D148-1830)/2.55,0)</f>
        <v>82</v>
      </c>
      <c r="E149" s="95">
        <f>33+ROUND((E148-1830)/2.55,0)</f>
        <v>100</v>
      </c>
      <c r="F149" s="96">
        <f>IF((F148-((D148-1827)*1000))&lt;0,$D$20*9,$D$20*(LOOKUP(SQRT((F148-((D148-1827)*1000))/((43+((D148-1830)/2.55))*1000)),$G$13:$G$23,$F$13:$F$23)))</f>
        <v>9</v>
      </c>
      <c r="G149" s="96">
        <f>$D$22*(LOOKUP(G148,$H$13:$H$23,$F$13:$F$23))</f>
        <v>5</v>
      </c>
      <c r="H149" s="96">
        <f>$D$24*(MATCH(H148,$D$2:$D$11,0)-1)</f>
        <v>10</v>
      </c>
      <c r="I149" s="96">
        <f>$D$25*(MATCH(I148,$E$2:$E$11,0)-1)</f>
        <v>8</v>
      </c>
      <c r="J149" s="96">
        <f>$D$26*(MATCH(J148,$F$2:$F$11,0)-1)</f>
        <v>10</v>
      </c>
      <c r="K149" s="96">
        <f>$D$27*(MATCH(K148,$G$2:$G$11,0)-1)</f>
        <v>4</v>
      </c>
      <c r="L149" s="96">
        <f>$D$19*(MATCH(L148,$H$2:$H$11,0)-1)</f>
        <v>5</v>
      </c>
      <c r="M149" s="96">
        <f>$D$28*LOOKUP(M148,$J$2:$J$11,$A$2:$A$11)</f>
        <v>4</v>
      </c>
      <c r="N149" s="96">
        <f>$D$29*LOOKUP(N148,$K$2:$K$11,$A$2:$A$11)</f>
        <v>8</v>
      </c>
      <c r="O149" s="96">
        <f>$D$30*LOOKUP(O148,$L$2:$L$11,$A$2:$A$11)</f>
        <v>10</v>
      </c>
      <c r="P149" s="20"/>
      <c r="Q149" s="20"/>
      <c r="R149" s="20"/>
    </row>
    <row r="150" spans="2:18" ht="15">
      <c r="B150" s="88" t="s">
        <v>26</v>
      </c>
      <c r="C150" s="97"/>
      <c r="D150" s="83">
        <v>1962</v>
      </c>
      <c r="E150" s="83">
        <v>1995</v>
      </c>
      <c r="F150" s="10">
        <v>800000</v>
      </c>
      <c r="G150" s="10">
        <v>8000</v>
      </c>
      <c r="H150" s="11" t="s">
        <v>106</v>
      </c>
      <c r="I150" s="11" t="s">
        <v>42</v>
      </c>
      <c r="J150" s="11" t="s">
        <v>163</v>
      </c>
      <c r="K150" s="11" t="s">
        <v>74</v>
      </c>
      <c r="L150" s="11" t="s">
        <v>276</v>
      </c>
      <c r="M150" s="8">
        <v>130</v>
      </c>
      <c r="N150" s="12">
        <v>277.6000061035156</v>
      </c>
      <c r="O150" s="12">
        <v>6</v>
      </c>
      <c r="P150" s="13" t="s">
        <v>53</v>
      </c>
      <c r="Q150" s="13" t="s">
        <v>53</v>
      </c>
      <c r="R150" s="13" t="s">
        <v>68</v>
      </c>
    </row>
    <row r="151" spans="2:18" ht="15">
      <c r="B151" s="88"/>
      <c r="C151" s="98">
        <f>SUM(F151:O151)</f>
        <v>93</v>
      </c>
      <c r="D151" s="99">
        <f>33+ROUND((D150-1830)/2.55,0)</f>
        <v>85</v>
      </c>
      <c r="E151" s="99">
        <f>33+ROUND((E150-1830)/2.55,0)</f>
        <v>98</v>
      </c>
      <c r="F151" s="92">
        <f>IF((F150-((D150-1827)*1000))&lt;0,$D$20*9,$D$20*(LOOKUP(SQRT((F150-((D150-1827)*1000))/((43+((D150-1830)/2.55))*1000)),$G$13:$G$23,$F$13:$F$23)))</f>
        <v>0</v>
      </c>
      <c r="G151" s="92">
        <f>$D$22*(LOOKUP(G150,$H$13:$H$23,$F$13:$F$23))</f>
        <v>8</v>
      </c>
      <c r="H151" s="92">
        <f>$D$24*(MATCH(H150,$D$2:$D$11,0)-1)</f>
        <v>16</v>
      </c>
      <c r="I151" s="92">
        <f>$D$25*(MATCH(I150,$E$2:$E$11,0)-1)</f>
        <v>16</v>
      </c>
      <c r="J151" s="92">
        <f>$D$26*(MATCH(J150,$F$2:$F$11,0)-1)</f>
        <v>10</v>
      </c>
      <c r="K151" s="92">
        <f>$D$27*(MATCH(K150,$G$2:$G$11,0)-1)</f>
        <v>8</v>
      </c>
      <c r="L151" s="92">
        <f>$D$19*(MATCH(L150,$H$2:$H$11,0)-1)</f>
        <v>7</v>
      </c>
      <c r="M151" s="92">
        <f>$D$28*LOOKUP(M150,$J$2:$J$11,$A$2:$A$11)</f>
        <v>14</v>
      </c>
      <c r="N151" s="92">
        <f>$D$29*LOOKUP(N150,$K$2:$K$11,$A$2:$A$11)</f>
        <v>12</v>
      </c>
      <c r="O151" s="92">
        <f>$D$30*LOOKUP(O150,$L$2:$L$11,$A$2:$A$11)</f>
        <v>2</v>
      </c>
      <c r="P151" s="13"/>
      <c r="Q151" s="13"/>
      <c r="R151" s="13"/>
    </row>
    <row r="152" spans="2:18" ht="15">
      <c r="B152" s="90" t="s">
        <v>29</v>
      </c>
      <c r="C152" s="93"/>
      <c r="D152" s="84">
        <v>1963</v>
      </c>
      <c r="E152" s="84">
        <v>1981</v>
      </c>
      <c r="F152" s="17">
        <v>400000</v>
      </c>
      <c r="G152" s="17">
        <v>15000</v>
      </c>
      <c r="H152" s="18" t="s">
        <v>185</v>
      </c>
      <c r="I152" s="18" t="s">
        <v>163</v>
      </c>
      <c r="J152" s="18" t="s">
        <v>169</v>
      </c>
      <c r="K152" s="18" t="s">
        <v>172</v>
      </c>
      <c r="L152" s="18" t="s">
        <v>278</v>
      </c>
      <c r="M152" s="15">
        <v>100</v>
      </c>
      <c r="N152" s="19">
        <v>205</v>
      </c>
      <c r="O152" s="19">
        <v>14</v>
      </c>
      <c r="P152" s="20" t="s">
        <v>53</v>
      </c>
      <c r="Q152" s="20" t="s">
        <v>67</v>
      </c>
      <c r="R152" s="20" t="s">
        <v>68</v>
      </c>
    </row>
    <row r="153" spans="2:18" ht="15">
      <c r="B153" s="90"/>
      <c r="C153" s="94">
        <f>SUM(F153:O153)</f>
        <v>80</v>
      </c>
      <c r="D153" s="95">
        <f>33+ROUND((D152-1830)/2.55,0)</f>
        <v>85</v>
      </c>
      <c r="E153" s="95">
        <f>33+ROUND((E152-1830)/2.55,0)</f>
        <v>92</v>
      </c>
      <c r="F153" s="96">
        <f>IF((F152-((D152-1827)*1000))&lt;0,$D$20*9,$D$20*(LOOKUP(SQRT((F152-((D152-1827)*1000))/((43+((D152-1830)/2.55))*1000)),$G$13:$G$23,$F$13:$F$23)))</f>
        <v>3</v>
      </c>
      <c r="G153" s="96">
        <f>$D$22*(LOOKUP(G152,$H$13:$H$23,$F$13:$F$23))</f>
        <v>5</v>
      </c>
      <c r="H153" s="96">
        <f>$D$24*(MATCH(H152,$D$2:$D$11,0)-1)</f>
        <v>14</v>
      </c>
      <c r="I153" s="96">
        <f>$D$25*(MATCH(I152,$E$2:$E$11,0)-1)</f>
        <v>10</v>
      </c>
      <c r="J153" s="96">
        <f>$D$26*(MATCH(J152,$F$2:$F$11,0)-1)</f>
        <v>8</v>
      </c>
      <c r="K153" s="96">
        <f>$D$27*(MATCH(K152,$G$2:$G$11,0)-1)</f>
        <v>4</v>
      </c>
      <c r="L153" s="96">
        <f>$D$19*(MATCH(L152,$H$2:$H$11,0)-1)</f>
        <v>8</v>
      </c>
      <c r="M153" s="96">
        <f>$D$28*LOOKUP(M152,$J$2:$J$11,$A$2:$A$11)</f>
        <v>12</v>
      </c>
      <c r="N153" s="96">
        <f>$D$29*LOOKUP(N152,$K$2:$K$11,$A$2:$A$11)</f>
        <v>12</v>
      </c>
      <c r="O153" s="96">
        <f>$D$30*LOOKUP(O152,$L$2:$L$11,$A$2:$A$11)</f>
        <v>4</v>
      </c>
      <c r="P153" s="20"/>
      <c r="Q153" s="20"/>
      <c r="R153" s="20"/>
    </row>
    <row r="154" spans="2:18" ht="15">
      <c r="B154" s="88" t="s">
        <v>31</v>
      </c>
      <c r="C154" s="97"/>
      <c r="D154" s="83">
        <v>1963</v>
      </c>
      <c r="E154" s="83">
        <v>1985</v>
      </c>
      <c r="F154" s="10">
        <v>450000</v>
      </c>
      <c r="G154" s="10">
        <v>20000</v>
      </c>
      <c r="H154" s="11" t="s">
        <v>185</v>
      </c>
      <c r="I154" s="11" t="s">
        <v>80</v>
      </c>
      <c r="J154" s="11" t="s">
        <v>106</v>
      </c>
      <c r="K154" s="11" t="s">
        <v>172</v>
      </c>
      <c r="L154" s="11" t="s">
        <v>278</v>
      </c>
      <c r="M154" s="8">
        <v>83</v>
      </c>
      <c r="N154" s="12">
        <v>160</v>
      </c>
      <c r="O154" s="12">
        <v>20</v>
      </c>
      <c r="P154" s="13" t="s">
        <v>66</v>
      </c>
      <c r="Q154" s="13" t="s">
        <v>53</v>
      </c>
      <c r="R154" s="13" t="s">
        <v>53</v>
      </c>
    </row>
    <row r="155" spans="2:18" ht="15">
      <c r="B155" s="88"/>
      <c r="C155" s="98">
        <f>SUM(F155:O155)</f>
        <v>79</v>
      </c>
      <c r="D155" s="99">
        <f>33+ROUND((D154-1830)/2.55,0)</f>
        <v>85</v>
      </c>
      <c r="E155" s="99">
        <f>33+ROUND((E154-1830)/2.55,0)</f>
        <v>94</v>
      </c>
      <c r="F155" s="92">
        <f>IF((F154-((D154-1827)*1000))&lt;0,$D$20*9,$D$20*(LOOKUP(SQRT((F154-((D154-1827)*1000))/((43+((D154-1830)/2.55))*1000)),$G$13:$G$23,$F$13:$F$23)))</f>
        <v>2</v>
      </c>
      <c r="G155" s="92">
        <f>$D$22*(LOOKUP(G154,$H$13:$H$23,$F$13:$F$23))</f>
        <v>3</v>
      </c>
      <c r="H155" s="92">
        <f>$D$24*(MATCH(H154,$D$2:$D$11,0)-1)</f>
        <v>14</v>
      </c>
      <c r="I155" s="92">
        <f>$D$25*(MATCH(I154,$E$2:$E$11,0)-1)</f>
        <v>6</v>
      </c>
      <c r="J155" s="92">
        <f>$D$26*(MATCH(J154,$F$2:$F$11,0)-1)</f>
        <v>14</v>
      </c>
      <c r="K155" s="92">
        <f>$D$27*(MATCH(K154,$G$2:$G$11,0)-1)</f>
        <v>4</v>
      </c>
      <c r="L155" s="92">
        <f>$D$19*(MATCH(L154,$H$2:$H$11,0)-1)</f>
        <v>8</v>
      </c>
      <c r="M155" s="92">
        <f>$D$28*LOOKUP(M154,$J$2:$J$11,$A$2:$A$11)</f>
        <v>8</v>
      </c>
      <c r="N155" s="92">
        <f>$D$29*LOOKUP(N154,$K$2:$K$11,$A$2:$A$11)</f>
        <v>10</v>
      </c>
      <c r="O155" s="92">
        <f>$D$30*LOOKUP(O154,$L$2:$L$11,$A$2:$A$11)</f>
        <v>10</v>
      </c>
      <c r="P155" s="13"/>
      <c r="Q155" s="13"/>
      <c r="R155" s="13"/>
    </row>
    <row r="156" spans="2:18" ht="15">
      <c r="B156" s="90" t="s">
        <v>33</v>
      </c>
      <c r="C156" s="93"/>
      <c r="D156" s="84">
        <v>1966</v>
      </c>
      <c r="E156" s="20" t="s">
        <v>101</v>
      </c>
      <c r="F156" s="17">
        <v>350000</v>
      </c>
      <c r="G156" s="17">
        <v>9000</v>
      </c>
      <c r="H156" s="18" t="s">
        <v>125</v>
      </c>
      <c r="I156" s="18" t="s">
        <v>169</v>
      </c>
      <c r="J156" s="18" t="s">
        <v>185</v>
      </c>
      <c r="K156" s="18" t="s">
        <v>172</v>
      </c>
      <c r="L156" s="18" t="s">
        <v>276</v>
      </c>
      <c r="M156" s="15">
        <v>75</v>
      </c>
      <c r="N156" s="19">
        <v>160</v>
      </c>
      <c r="O156" s="19">
        <v>14</v>
      </c>
      <c r="P156" s="20" t="s">
        <v>53</v>
      </c>
      <c r="Q156" s="20" t="s">
        <v>53</v>
      </c>
      <c r="R156" s="20" t="s">
        <v>68</v>
      </c>
    </row>
    <row r="157" spans="2:18" ht="15">
      <c r="B157" s="90"/>
      <c r="C157" s="94">
        <f>SUM(F157:O157)</f>
        <v>83</v>
      </c>
      <c r="D157" s="95">
        <f>33+ROUND((D156-1830)/2.55,0)</f>
        <v>86</v>
      </c>
      <c r="E157" s="95" t="e">
        <f>33+ROUND((E156-1830)/2.55,0)</f>
        <v>#VALUE!</v>
      </c>
      <c r="F157" s="96">
        <f>IF((F156-((D156-1827)*1000))&lt;0,$D$20*9,$D$20*(LOOKUP(SQRT((F156-((D156-1827)*1000))/((43+((D156-1830)/2.55))*1000)),$G$13:$G$23,$F$13:$F$23)))</f>
        <v>4</v>
      </c>
      <c r="G157" s="96">
        <f>$D$22*(LOOKUP(G156,$H$13:$H$23,$F$13:$F$23))</f>
        <v>8</v>
      </c>
      <c r="H157" s="96">
        <f>$D$24*(MATCH(H156,$D$2:$D$11,0)-1)</f>
        <v>18</v>
      </c>
      <c r="I157" s="96">
        <f>$D$25*(MATCH(I156,$E$2:$E$11,0)-1)</f>
        <v>8</v>
      </c>
      <c r="J157" s="96">
        <f>$D$26*(MATCH(J156,$F$2:$F$11,0)-1)</f>
        <v>12</v>
      </c>
      <c r="K157" s="96">
        <f>$D$27*(MATCH(K156,$G$2:$G$11,0)-1)</f>
        <v>4</v>
      </c>
      <c r="L157" s="96">
        <f>$D$19*(MATCH(L156,$H$2:$H$11,0)-1)</f>
        <v>7</v>
      </c>
      <c r="M157" s="96">
        <f>$D$28*LOOKUP(M156,$J$2:$J$11,$A$2:$A$11)</f>
        <v>8</v>
      </c>
      <c r="N157" s="96">
        <f>$D$29*LOOKUP(N156,$K$2:$K$11,$A$2:$A$11)</f>
        <v>10</v>
      </c>
      <c r="O157" s="96">
        <f>$D$30*LOOKUP(O156,$L$2:$L$11,$A$2:$A$11)</f>
        <v>4</v>
      </c>
      <c r="P157" s="20"/>
      <c r="Q157" s="20"/>
      <c r="R157" s="20"/>
    </row>
    <row r="158" spans="2:18" ht="15">
      <c r="B158" s="88" t="s">
        <v>35</v>
      </c>
      <c r="C158" s="97"/>
      <c r="D158" s="83">
        <v>1967</v>
      </c>
      <c r="E158" s="13" t="s">
        <v>101</v>
      </c>
      <c r="F158" s="10">
        <v>350000</v>
      </c>
      <c r="G158" s="10">
        <v>17000</v>
      </c>
      <c r="H158" s="11" t="s">
        <v>106</v>
      </c>
      <c r="I158" s="11" t="s">
        <v>118</v>
      </c>
      <c r="J158" s="11" t="s">
        <v>125</v>
      </c>
      <c r="K158" s="11" t="s">
        <v>172</v>
      </c>
      <c r="L158" s="11" t="s">
        <v>276</v>
      </c>
      <c r="M158" s="8">
        <v>68</v>
      </c>
      <c r="N158" s="12">
        <v>237.6999969482422</v>
      </c>
      <c r="O158" s="12">
        <v>13</v>
      </c>
      <c r="P158" s="13" t="s">
        <v>66</v>
      </c>
      <c r="Q158" s="13" t="s">
        <v>67</v>
      </c>
      <c r="R158" s="13" t="s">
        <v>68</v>
      </c>
    </row>
    <row r="159" spans="2:18" ht="15">
      <c r="B159" s="88"/>
      <c r="C159" s="98">
        <f>SUM(F159:O159)</f>
        <v>86</v>
      </c>
      <c r="D159" s="99">
        <f>33+ROUND((D158-1830)/2.55,0)</f>
        <v>87</v>
      </c>
      <c r="E159" s="99" t="e">
        <f>33+ROUND((E158-1830)/2.55,0)</f>
        <v>#VALUE!</v>
      </c>
      <c r="F159" s="92">
        <f>IF((F158-((D158-1827)*1000))&lt;0,$D$20*9,$D$20*(LOOKUP(SQRT((F158-((D158-1827)*1000))/((43+((D158-1830)/2.55))*1000)),$G$13:$G$23,$F$13:$F$23)))</f>
        <v>4</v>
      </c>
      <c r="G159" s="92">
        <f>$D$22*(LOOKUP(G158,$H$13:$H$23,$F$13:$F$23))</f>
        <v>5</v>
      </c>
      <c r="H159" s="92">
        <f>$D$24*(MATCH(H158,$D$2:$D$11,0)-1)</f>
        <v>16</v>
      </c>
      <c r="I159" s="92">
        <f>$D$25*(MATCH(I158,$E$2:$E$11,0)-1)</f>
        <v>12</v>
      </c>
      <c r="J159" s="92">
        <f>$D$26*(MATCH(J158,$F$2:$F$11,0)-1)</f>
        <v>16</v>
      </c>
      <c r="K159" s="92">
        <f>$D$27*(MATCH(K158,$G$2:$G$11,0)-1)</f>
        <v>4</v>
      </c>
      <c r="L159" s="92">
        <f>$D$19*(MATCH(L158,$H$2:$H$11,0)-1)</f>
        <v>7</v>
      </c>
      <c r="M159" s="92">
        <f>$D$28*LOOKUP(M158,$J$2:$J$11,$A$2:$A$11)</f>
        <v>6</v>
      </c>
      <c r="N159" s="92">
        <f>$D$29*LOOKUP(N158,$K$2:$K$11,$A$2:$A$11)</f>
        <v>12</v>
      </c>
      <c r="O159" s="92">
        <f>$D$30*LOOKUP(O158,$L$2:$L$11,$A$2:$A$11)</f>
        <v>4</v>
      </c>
      <c r="P159" s="13"/>
      <c r="Q159" s="13"/>
      <c r="R159" s="13"/>
    </row>
    <row r="160" spans="2:18" ht="15">
      <c r="B160" s="90" t="s">
        <v>37</v>
      </c>
      <c r="C160" s="93"/>
      <c r="D160" s="84">
        <v>1968</v>
      </c>
      <c r="E160" s="20" t="s">
        <v>101</v>
      </c>
      <c r="F160" s="17">
        <v>250000</v>
      </c>
      <c r="G160" s="17">
        <v>12000</v>
      </c>
      <c r="H160" s="18" t="s">
        <v>185</v>
      </c>
      <c r="I160" s="18" t="s">
        <v>118</v>
      </c>
      <c r="J160" s="18" t="s">
        <v>185</v>
      </c>
      <c r="K160" s="18" t="s">
        <v>172</v>
      </c>
      <c r="L160" s="18" t="s">
        <v>276</v>
      </c>
      <c r="M160" s="15">
        <v>75</v>
      </c>
      <c r="N160" s="19">
        <v>120</v>
      </c>
      <c r="O160" s="19">
        <v>7</v>
      </c>
      <c r="P160" s="20" t="s">
        <v>66</v>
      </c>
      <c r="Q160" s="20" t="s">
        <v>67</v>
      </c>
      <c r="R160" s="20" t="s">
        <v>68</v>
      </c>
    </row>
    <row r="161" spans="2:18" ht="15">
      <c r="B161" s="90"/>
      <c r="C161" s="94">
        <f>SUM(F161:O161)</f>
        <v>78</v>
      </c>
      <c r="D161" s="95">
        <f>33+ROUND((D160-1830)/2.55,0)</f>
        <v>87</v>
      </c>
      <c r="E161" s="95" t="e">
        <f>33+ROUND((E160-1830)/2.55,0)</f>
        <v>#VALUE!</v>
      </c>
      <c r="F161" s="96">
        <f>IF((F160-((D160-1827)*1000))&lt;0,$D$20*9,$D$20*(LOOKUP(SQRT((F160-((D160-1827)*1000))/((43+((D160-1830)/2.55))*1000)),$G$13:$G$23,$F$13:$F$23)))</f>
        <v>5</v>
      </c>
      <c r="G161" s="96">
        <f>$D$22*(LOOKUP(G160,$H$13:$H$23,$F$13:$F$23))</f>
        <v>6</v>
      </c>
      <c r="H161" s="96">
        <f>$D$24*(MATCH(H160,$D$2:$D$11,0)-1)</f>
        <v>14</v>
      </c>
      <c r="I161" s="96">
        <f>$D$25*(MATCH(I160,$E$2:$E$11,0)-1)</f>
        <v>12</v>
      </c>
      <c r="J161" s="96">
        <f>$D$26*(MATCH(J160,$F$2:$F$11,0)-1)</f>
        <v>12</v>
      </c>
      <c r="K161" s="96">
        <f>$D$27*(MATCH(K160,$G$2:$G$11,0)-1)</f>
        <v>4</v>
      </c>
      <c r="L161" s="96">
        <f>$D$19*(MATCH(L160,$H$2:$H$11,0)-1)</f>
        <v>7</v>
      </c>
      <c r="M161" s="96">
        <f>$D$28*LOOKUP(M160,$J$2:$J$11,$A$2:$A$11)</f>
        <v>8</v>
      </c>
      <c r="N161" s="96">
        <f>$D$29*LOOKUP(N160,$K$2:$K$11,$A$2:$A$11)</f>
        <v>8</v>
      </c>
      <c r="O161" s="96">
        <f>$D$30*LOOKUP(O160,$L$2:$L$11,$A$2:$A$11)</f>
        <v>2</v>
      </c>
      <c r="P161" s="20"/>
      <c r="Q161" s="20"/>
      <c r="R161" s="20"/>
    </row>
    <row r="162" spans="2:18" ht="15">
      <c r="B162" s="88" t="s">
        <v>39</v>
      </c>
      <c r="C162" s="97"/>
      <c r="D162" s="83">
        <v>1968</v>
      </c>
      <c r="E162" s="83">
        <v>1994</v>
      </c>
      <c r="F162" s="10">
        <v>420000</v>
      </c>
      <c r="G162" s="10">
        <v>18000</v>
      </c>
      <c r="H162" s="11" t="s">
        <v>163</v>
      </c>
      <c r="I162" s="11" t="s">
        <v>169</v>
      </c>
      <c r="J162" s="11" t="s">
        <v>169</v>
      </c>
      <c r="K162" s="11" t="s">
        <v>172</v>
      </c>
      <c r="L162" s="11" t="s">
        <v>278</v>
      </c>
      <c r="M162" s="8">
        <v>103</v>
      </c>
      <c r="N162" s="12">
        <v>200</v>
      </c>
      <c r="O162" s="12">
        <v>18</v>
      </c>
      <c r="P162" s="13" t="s">
        <v>66</v>
      </c>
      <c r="Q162" s="13" t="s">
        <v>53</v>
      </c>
      <c r="R162" s="13" t="s">
        <v>53</v>
      </c>
    </row>
    <row r="163" spans="2:18" ht="15">
      <c r="B163" s="88"/>
      <c r="C163" s="98">
        <f>SUM(F163:O163)</f>
        <v>79</v>
      </c>
      <c r="D163" s="99">
        <f>33+ROUND((D162-1830)/2.55,0)</f>
        <v>87</v>
      </c>
      <c r="E163" s="99">
        <f>33+ROUND((E162-1830)/2.55,0)</f>
        <v>97</v>
      </c>
      <c r="F163" s="92">
        <f>IF((F162-((D162-1827)*1000))&lt;0,$D$20*9,$D$20*(LOOKUP(SQRT((F162-((D162-1827)*1000))/((43+((D162-1830)/2.55))*1000)),$G$13:$G$23,$F$13:$F$23)))</f>
        <v>3</v>
      </c>
      <c r="G163" s="92">
        <f>$D$22*(LOOKUP(G162,$H$13:$H$23,$F$13:$F$23))</f>
        <v>4</v>
      </c>
      <c r="H163" s="92">
        <f>$D$24*(MATCH(H162,$D$2:$D$11,0)-1)</f>
        <v>12</v>
      </c>
      <c r="I163" s="92">
        <f>$D$25*(MATCH(I162,$E$2:$E$11,0)-1)</f>
        <v>8</v>
      </c>
      <c r="J163" s="92">
        <f>$D$26*(MATCH(J162,$F$2:$F$11,0)-1)</f>
        <v>8</v>
      </c>
      <c r="K163" s="92">
        <f>$D$27*(MATCH(K162,$G$2:$G$11,0)-1)</f>
        <v>4</v>
      </c>
      <c r="L163" s="92">
        <f>$D$19*(MATCH(L162,$H$2:$H$11,0)-1)</f>
        <v>8</v>
      </c>
      <c r="M163" s="92">
        <f>$D$28*LOOKUP(M162,$J$2:$J$11,$A$2:$A$11)</f>
        <v>12</v>
      </c>
      <c r="N163" s="92">
        <f>$D$29*LOOKUP(N162,$K$2:$K$11,$A$2:$A$11)</f>
        <v>12</v>
      </c>
      <c r="O163" s="92">
        <f>$D$30*LOOKUP(O162,$L$2:$L$11,$A$2:$A$11)</f>
        <v>8</v>
      </c>
      <c r="P163" s="13"/>
      <c r="Q163" s="13"/>
      <c r="R163" s="13"/>
    </row>
    <row r="164" spans="2:18" ht="15">
      <c r="B164" s="90" t="s">
        <v>41</v>
      </c>
      <c r="C164" s="93"/>
      <c r="D164" s="84">
        <v>1969</v>
      </c>
      <c r="E164" s="84">
        <v>1985</v>
      </c>
      <c r="F164" s="17">
        <v>800000</v>
      </c>
      <c r="G164" s="17">
        <v>20000</v>
      </c>
      <c r="H164" s="18" t="s">
        <v>169</v>
      </c>
      <c r="I164" s="18" t="s">
        <v>163</v>
      </c>
      <c r="J164" s="18" t="s">
        <v>106</v>
      </c>
      <c r="K164" s="18" t="s">
        <v>172</v>
      </c>
      <c r="L164" s="18" t="s">
        <v>278</v>
      </c>
      <c r="M164" s="15">
        <v>83</v>
      </c>
      <c r="N164" s="19">
        <v>300</v>
      </c>
      <c r="O164" s="19">
        <v>49</v>
      </c>
      <c r="P164" s="20" t="s">
        <v>66</v>
      </c>
      <c r="Q164" s="20" t="s">
        <v>53</v>
      </c>
      <c r="R164" s="20" t="s">
        <v>53</v>
      </c>
    </row>
    <row r="165" spans="2:18" ht="15">
      <c r="B165" s="90"/>
      <c r="C165" s="94">
        <f>SUM(F165:O165)</f>
        <v>89</v>
      </c>
      <c r="D165" s="95">
        <f>33+ROUND((D164-1830)/2.55,0)</f>
        <v>88</v>
      </c>
      <c r="E165" s="95">
        <f>33+ROUND((E164-1830)/2.55,0)</f>
        <v>94</v>
      </c>
      <c r="F165" s="96">
        <f>IF((F164-((D164-1827)*1000))&lt;0,$D$20*9,$D$20*(LOOKUP(SQRT((F164-((D164-1827)*1000))/((43+((D164-1830)/2.55))*1000)),$G$13:$G$23,$F$13:$F$23)))</f>
        <v>0</v>
      </c>
      <c r="G165" s="96">
        <f>$D$22*(LOOKUP(G164,$H$13:$H$23,$F$13:$F$23))</f>
        <v>3</v>
      </c>
      <c r="H165" s="96">
        <f>$D$24*(MATCH(H164,$D$2:$D$11,0)-1)</f>
        <v>10</v>
      </c>
      <c r="I165" s="96">
        <f>$D$25*(MATCH(I164,$E$2:$E$11,0)-1)</f>
        <v>10</v>
      </c>
      <c r="J165" s="96">
        <f>$D$26*(MATCH(J164,$F$2:$F$11,0)-1)</f>
        <v>14</v>
      </c>
      <c r="K165" s="96">
        <f>$D$27*(MATCH(K164,$G$2:$G$11,0)-1)</f>
        <v>4</v>
      </c>
      <c r="L165" s="96">
        <f>$D$19*(MATCH(L164,$H$2:$H$11,0)-1)</f>
        <v>8</v>
      </c>
      <c r="M165" s="96">
        <f>$D$28*LOOKUP(M164,$J$2:$J$11,$A$2:$A$11)</f>
        <v>8</v>
      </c>
      <c r="N165" s="96">
        <f>$D$29*LOOKUP(N164,$K$2:$K$11,$A$2:$A$11)</f>
        <v>14</v>
      </c>
      <c r="O165" s="96">
        <f>$D$30*LOOKUP(O164,$L$2:$L$11,$A$2:$A$11)</f>
        <v>18</v>
      </c>
      <c r="P165" s="20"/>
      <c r="Q165" s="20"/>
      <c r="R165" s="20"/>
    </row>
    <row r="166" spans="2:18" ht="15">
      <c r="B166" s="88" t="s">
        <v>196</v>
      </c>
      <c r="C166" s="97"/>
      <c r="D166" s="83">
        <v>1969</v>
      </c>
      <c r="E166" s="83">
        <v>2000</v>
      </c>
      <c r="F166" s="10">
        <v>400000</v>
      </c>
      <c r="G166" s="10">
        <v>22000</v>
      </c>
      <c r="H166" s="11" t="s">
        <v>185</v>
      </c>
      <c r="I166" s="11" t="s">
        <v>169</v>
      </c>
      <c r="J166" s="11" t="s">
        <v>185</v>
      </c>
      <c r="K166" s="11" t="s">
        <v>172</v>
      </c>
      <c r="L166" s="11" t="s">
        <v>276</v>
      </c>
      <c r="M166" s="8">
        <v>70</v>
      </c>
      <c r="N166" s="12">
        <v>11</v>
      </c>
      <c r="O166" s="12">
        <v>28</v>
      </c>
      <c r="P166" s="13" t="s">
        <v>53</v>
      </c>
      <c r="Q166" s="13" t="s">
        <v>53</v>
      </c>
      <c r="R166" s="13" t="s">
        <v>68</v>
      </c>
    </row>
    <row r="167" spans="2:18" ht="15">
      <c r="B167" s="88"/>
      <c r="C167" s="98">
        <f>SUM(F167:O167)</f>
        <v>71</v>
      </c>
      <c r="D167" s="99">
        <f>33+ROUND((D166-1830)/2.55,0)</f>
        <v>88</v>
      </c>
      <c r="E167" s="99">
        <f>33+ROUND((E166-1830)/2.55,0)</f>
        <v>100</v>
      </c>
      <c r="F167" s="92">
        <f>IF((F166-((D166-1827)*1000))&lt;0,$D$20*9,$D$20*(LOOKUP(SQRT((F166-((D166-1827)*1000))/((43+((D166-1830)/2.55))*1000)),$G$13:$G$23,$F$13:$F$23)))</f>
        <v>3</v>
      </c>
      <c r="G167" s="92">
        <f>$D$22*(LOOKUP(G166,$H$13:$H$23,$F$13:$F$23))</f>
        <v>3</v>
      </c>
      <c r="H167" s="92">
        <f>$D$24*(MATCH(H166,$D$2:$D$11,0)-1)</f>
        <v>14</v>
      </c>
      <c r="I167" s="92">
        <f>$D$25*(MATCH(I166,$E$2:$E$11,0)-1)</f>
        <v>8</v>
      </c>
      <c r="J167" s="92">
        <f>$D$26*(MATCH(J166,$F$2:$F$11,0)-1)</f>
        <v>12</v>
      </c>
      <c r="K167" s="92">
        <f>$D$27*(MATCH(K166,$G$2:$G$11,0)-1)</f>
        <v>4</v>
      </c>
      <c r="L167" s="92">
        <f>$D$19*(MATCH(L166,$H$2:$H$11,0)-1)</f>
        <v>7</v>
      </c>
      <c r="M167" s="92">
        <f>$D$28*LOOKUP(M166,$J$2:$J$11,$A$2:$A$11)</f>
        <v>8</v>
      </c>
      <c r="N167" s="92">
        <f>$D$29*LOOKUP(N166,$K$2:$K$11,$A$2:$A$11)</f>
        <v>0</v>
      </c>
      <c r="O167" s="92">
        <f>$D$30*LOOKUP(O166,$L$2:$L$11,$A$2:$A$11)</f>
        <v>12</v>
      </c>
      <c r="P167" s="13"/>
      <c r="Q167" s="13"/>
      <c r="R167" s="13"/>
    </row>
    <row r="168" spans="2:18" ht="15">
      <c r="B168" s="90" t="s">
        <v>198</v>
      </c>
      <c r="C168" s="93"/>
      <c r="D168" s="84">
        <v>1970</v>
      </c>
      <c r="E168" s="84">
        <v>2010</v>
      </c>
      <c r="F168" s="17">
        <v>650000</v>
      </c>
      <c r="G168" s="17">
        <v>15000</v>
      </c>
      <c r="H168" s="18" t="s">
        <v>106</v>
      </c>
      <c r="I168" s="18" t="s">
        <v>118</v>
      </c>
      <c r="J168" s="18" t="s">
        <v>163</v>
      </c>
      <c r="K168" s="18" t="s">
        <v>81</v>
      </c>
      <c r="L168" s="18" t="s">
        <v>276</v>
      </c>
      <c r="M168" s="15">
        <v>125</v>
      </c>
      <c r="N168" s="19">
        <v>140</v>
      </c>
      <c r="O168" s="19">
        <v>31</v>
      </c>
      <c r="P168" s="20" t="s">
        <v>53</v>
      </c>
      <c r="Q168" s="20" t="s">
        <v>67</v>
      </c>
      <c r="R168" s="20" t="s">
        <v>53</v>
      </c>
    </row>
    <row r="169" spans="2:18" ht="15">
      <c r="B169" s="90"/>
      <c r="C169" s="94">
        <f>SUM(F169:O169)</f>
        <v>93</v>
      </c>
      <c r="D169" s="95">
        <f>33+ROUND((D168-1830)/2.55,0)</f>
        <v>88</v>
      </c>
      <c r="E169" s="95">
        <f>33+ROUND((E168-1830)/2.55,0)</f>
        <v>104</v>
      </c>
      <c r="F169" s="96">
        <f>IF((F168-((D168-1827)*1000))&lt;0,$D$20*9,$D$20*(LOOKUP(SQRT((F168-((D168-1827)*1000))/((43+((D168-1830)/2.55))*1000)),$G$13:$G$23,$F$13:$F$23)))</f>
        <v>1</v>
      </c>
      <c r="G169" s="96">
        <f>$D$22*(LOOKUP(G168,$H$13:$H$23,$F$13:$F$23))</f>
        <v>5</v>
      </c>
      <c r="H169" s="96">
        <f>$D$24*(MATCH(H168,$D$2:$D$11,0)-1)</f>
        <v>16</v>
      </c>
      <c r="I169" s="96">
        <f>$D$25*(MATCH(I168,$E$2:$E$11,0)-1)</f>
        <v>12</v>
      </c>
      <c r="J169" s="96">
        <f>$D$26*(MATCH(J168,$F$2:$F$11,0)-1)</f>
        <v>10</v>
      </c>
      <c r="K169" s="96">
        <f>$D$27*(MATCH(K168,$G$2:$G$11,0)-1)</f>
        <v>6</v>
      </c>
      <c r="L169" s="96">
        <f>$D$19*(MATCH(L168,$H$2:$H$11,0)-1)</f>
        <v>7</v>
      </c>
      <c r="M169" s="96">
        <f>$D$28*LOOKUP(M168,$J$2:$J$11,$A$2:$A$11)</f>
        <v>14</v>
      </c>
      <c r="N169" s="96">
        <f>$D$29*LOOKUP(N168,$K$2:$K$11,$A$2:$A$11)</f>
        <v>8</v>
      </c>
      <c r="O169" s="96">
        <f>$D$30*LOOKUP(O168,$L$2:$L$11,$A$2:$A$11)</f>
        <v>14</v>
      </c>
      <c r="P169" s="20"/>
      <c r="Q169" s="20"/>
      <c r="R169" s="20"/>
    </row>
    <row r="170" spans="2:18" ht="15">
      <c r="B170" s="88" t="s">
        <v>200</v>
      </c>
      <c r="C170" s="97"/>
      <c r="D170" s="83">
        <v>1972</v>
      </c>
      <c r="E170" s="13" t="s">
        <v>101</v>
      </c>
      <c r="F170" s="10">
        <v>300000</v>
      </c>
      <c r="G170" s="10">
        <v>21000</v>
      </c>
      <c r="H170" s="11" t="s">
        <v>125</v>
      </c>
      <c r="I170" s="11" t="s">
        <v>80</v>
      </c>
      <c r="J170" s="11" t="s">
        <v>185</v>
      </c>
      <c r="K170" s="11" t="s">
        <v>172</v>
      </c>
      <c r="L170" s="11" t="s">
        <v>276</v>
      </c>
      <c r="M170" s="8">
        <v>87</v>
      </c>
      <c r="N170" s="12">
        <v>251.3000030517578</v>
      </c>
      <c r="O170" s="12">
        <v>16</v>
      </c>
      <c r="P170" s="13" t="s">
        <v>53</v>
      </c>
      <c r="Q170" s="13" t="s">
        <v>67</v>
      </c>
      <c r="R170" s="13" t="s">
        <v>53</v>
      </c>
    </row>
    <row r="171" spans="2:18" ht="15">
      <c r="B171" s="88"/>
      <c r="C171" s="98">
        <f>SUM(F171:O171)</f>
        <v>82</v>
      </c>
      <c r="D171" s="99">
        <f>33+ROUND((D170-1830)/2.55,0)</f>
        <v>89</v>
      </c>
      <c r="E171" s="99" t="e">
        <f>33+ROUND((E170-1830)/2.55,0)</f>
        <v>#VALUE!</v>
      </c>
      <c r="F171" s="92">
        <f>IF((F170-((D170-1827)*1000))&lt;0,$D$20*9,$D$20*(LOOKUP(SQRT((F170-((D170-1827)*1000))/((43+((D170-1830)/2.55))*1000)),$G$13:$G$23,$F$13:$F$23)))</f>
        <v>4</v>
      </c>
      <c r="G171" s="92">
        <f>$D$22*(LOOKUP(G170,$H$13:$H$23,$F$13:$F$23))</f>
        <v>3</v>
      </c>
      <c r="H171" s="92">
        <f>$D$24*(MATCH(H170,$D$2:$D$11,0)-1)</f>
        <v>18</v>
      </c>
      <c r="I171" s="92">
        <f>$D$25*(MATCH(I170,$E$2:$E$11,0)-1)</f>
        <v>6</v>
      </c>
      <c r="J171" s="92">
        <f>$D$26*(MATCH(J170,$F$2:$F$11,0)-1)</f>
        <v>12</v>
      </c>
      <c r="K171" s="92">
        <f>$D$27*(MATCH(K170,$G$2:$G$11,0)-1)</f>
        <v>4</v>
      </c>
      <c r="L171" s="92">
        <f>$D$19*(MATCH(L170,$H$2:$H$11,0)-1)</f>
        <v>7</v>
      </c>
      <c r="M171" s="92">
        <f>$D$28*LOOKUP(M170,$J$2:$J$11,$A$2:$A$11)</f>
        <v>10</v>
      </c>
      <c r="N171" s="92">
        <f>$D$29*LOOKUP(N170,$K$2:$K$11,$A$2:$A$11)</f>
        <v>12</v>
      </c>
      <c r="O171" s="92">
        <f>$D$30*LOOKUP(O170,$L$2:$L$11,$A$2:$A$11)</f>
        <v>6</v>
      </c>
      <c r="P171" s="13"/>
      <c r="Q171" s="13"/>
      <c r="R171" s="13"/>
    </row>
    <row r="172" spans="2:18" ht="15">
      <c r="B172" s="90" t="s">
        <v>202</v>
      </c>
      <c r="C172" s="93"/>
      <c r="D172" s="84">
        <v>1972</v>
      </c>
      <c r="E172" s="84">
        <v>1999</v>
      </c>
      <c r="F172" s="17">
        <v>540000</v>
      </c>
      <c r="G172" s="17">
        <v>24000</v>
      </c>
      <c r="H172" s="18" t="s">
        <v>185</v>
      </c>
      <c r="I172" s="18" t="s">
        <v>80</v>
      </c>
      <c r="J172" s="18" t="s">
        <v>106</v>
      </c>
      <c r="K172" s="18" t="s">
        <v>172</v>
      </c>
      <c r="L172" s="18" t="s">
        <v>278</v>
      </c>
      <c r="M172" s="15">
        <v>83</v>
      </c>
      <c r="N172" s="19">
        <v>192</v>
      </c>
      <c r="O172" s="19">
        <v>24</v>
      </c>
      <c r="P172" s="20" t="s">
        <v>66</v>
      </c>
      <c r="Q172" s="20" t="s">
        <v>53</v>
      </c>
      <c r="R172" s="20" t="s">
        <v>53</v>
      </c>
    </row>
    <row r="173" spans="2:18" ht="15">
      <c r="B173" s="90"/>
      <c r="C173" s="94">
        <f>SUM(F173:O173)</f>
        <v>79</v>
      </c>
      <c r="D173" s="95">
        <f>33+ROUND((D172-1830)/2.55,0)</f>
        <v>89</v>
      </c>
      <c r="E173" s="95">
        <f>33+ROUND((E172-1830)/2.55,0)</f>
        <v>99</v>
      </c>
      <c r="F173" s="96">
        <f>IF((F172-((D172-1827)*1000))&lt;0,$D$20*9,$D$20*(LOOKUP(SQRT((F172-((D172-1827)*1000))/((43+((D172-1830)/2.55))*1000)),$G$13:$G$23,$F$13:$F$23)))</f>
        <v>1</v>
      </c>
      <c r="G173" s="96">
        <f>$D$22*(LOOKUP(G172,$H$13:$H$23,$F$13:$F$23))</f>
        <v>2</v>
      </c>
      <c r="H173" s="96">
        <f>$D$24*(MATCH(H172,$D$2:$D$11,0)-1)</f>
        <v>14</v>
      </c>
      <c r="I173" s="96">
        <f>$D$25*(MATCH(I172,$E$2:$E$11,0)-1)</f>
        <v>6</v>
      </c>
      <c r="J173" s="96">
        <f>$D$26*(MATCH(J172,$F$2:$F$11,0)-1)</f>
        <v>14</v>
      </c>
      <c r="K173" s="96">
        <f>$D$27*(MATCH(K172,$G$2:$G$11,0)-1)</f>
        <v>4</v>
      </c>
      <c r="L173" s="96">
        <f>$D$19*(MATCH(L172,$H$2:$H$11,0)-1)</f>
        <v>8</v>
      </c>
      <c r="M173" s="96">
        <f>$D$28*LOOKUP(M172,$J$2:$J$11,$A$2:$A$11)</f>
        <v>8</v>
      </c>
      <c r="N173" s="96">
        <f>$D$29*LOOKUP(N172,$K$2:$K$11,$A$2:$A$11)</f>
        <v>10</v>
      </c>
      <c r="O173" s="96">
        <f>$D$30*LOOKUP(O172,$L$2:$L$11,$A$2:$A$11)</f>
        <v>12</v>
      </c>
      <c r="P173" s="20"/>
      <c r="Q173" s="20"/>
      <c r="R173" s="20"/>
    </row>
    <row r="174" spans="2:18" ht="15">
      <c r="B174" s="88" t="s">
        <v>204</v>
      </c>
      <c r="C174" s="97"/>
      <c r="D174" s="83">
        <v>1973</v>
      </c>
      <c r="E174" s="13" t="s">
        <v>101</v>
      </c>
      <c r="F174" s="10">
        <v>450000</v>
      </c>
      <c r="G174" s="10">
        <v>18000</v>
      </c>
      <c r="H174" s="11" t="s">
        <v>106</v>
      </c>
      <c r="I174" s="11" t="s">
        <v>118</v>
      </c>
      <c r="J174" s="11" t="s">
        <v>185</v>
      </c>
      <c r="K174" s="11" t="s">
        <v>172</v>
      </c>
      <c r="L174" s="11" t="s">
        <v>276</v>
      </c>
      <c r="M174" s="8">
        <v>85</v>
      </c>
      <c r="N174" s="12">
        <v>194</v>
      </c>
      <c r="O174" s="12">
        <v>22</v>
      </c>
      <c r="P174" s="13" t="s">
        <v>66</v>
      </c>
      <c r="Q174" s="13" t="s">
        <v>53</v>
      </c>
      <c r="R174" s="13" t="s">
        <v>53</v>
      </c>
    </row>
    <row r="175" spans="2:18" ht="15">
      <c r="B175" s="88"/>
      <c r="C175" s="98">
        <f>SUM(F175:O175)</f>
        <v>88</v>
      </c>
      <c r="D175" s="99">
        <f>33+ROUND((D174-1830)/2.55,0)</f>
        <v>89</v>
      </c>
      <c r="E175" s="99" t="e">
        <f>33+ROUND((E174-1830)/2.55,0)</f>
        <v>#VALUE!</v>
      </c>
      <c r="F175" s="92">
        <f>IF((F174-((D174-1827)*1000))&lt;0,$D$20*9,$D$20*(LOOKUP(SQRT((F174-((D174-1827)*1000))/((43+((D174-1830)/2.55))*1000)),$G$13:$G$23,$F$13:$F$23)))</f>
        <v>3</v>
      </c>
      <c r="G175" s="92">
        <f>$D$22*(LOOKUP(G174,$H$13:$H$23,$F$13:$F$23))</f>
        <v>4</v>
      </c>
      <c r="H175" s="92">
        <f>$D$24*(MATCH(H174,$D$2:$D$11,0)-1)</f>
        <v>16</v>
      </c>
      <c r="I175" s="92">
        <f>$D$25*(MATCH(I174,$E$2:$E$11,0)-1)</f>
        <v>12</v>
      </c>
      <c r="J175" s="92">
        <f>$D$26*(MATCH(J174,$F$2:$F$11,0)-1)</f>
        <v>12</v>
      </c>
      <c r="K175" s="92">
        <f>$D$27*(MATCH(K174,$G$2:$G$11,0)-1)</f>
        <v>4</v>
      </c>
      <c r="L175" s="92">
        <f>$D$19*(MATCH(L174,$H$2:$H$11,0)-1)</f>
        <v>7</v>
      </c>
      <c r="M175" s="92">
        <f>$D$28*LOOKUP(M174,$J$2:$J$11,$A$2:$A$11)</f>
        <v>10</v>
      </c>
      <c r="N175" s="92">
        <f>$D$29*LOOKUP(N174,$K$2:$K$11,$A$2:$A$11)</f>
        <v>10</v>
      </c>
      <c r="O175" s="92">
        <f>$D$30*LOOKUP(O174,$L$2:$L$11,$A$2:$A$11)</f>
        <v>10</v>
      </c>
      <c r="P175" s="13"/>
      <c r="Q175" s="13"/>
      <c r="R175" s="13"/>
    </row>
    <row r="176" spans="2:18" ht="15">
      <c r="B176" s="90" t="s">
        <v>206</v>
      </c>
      <c r="C176" s="93"/>
      <c r="D176" s="84">
        <v>1974</v>
      </c>
      <c r="E176" s="20" t="s">
        <v>101</v>
      </c>
      <c r="F176" s="17">
        <v>400000</v>
      </c>
      <c r="G176" s="17">
        <v>16000</v>
      </c>
      <c r="H176" s="18" t="s">
        <v>106</v>
      </c>
      <c r="I176" s="18" t="s">
        <v>118</v>
      </c>
      <c r="J176" s="18" t="s">
        <v>185</v>
      </c>
      <c r="K176" s="18" t="s">
        <v>172</v>
      </c>
      <c r="L176" s="18" t="s">
        <v>276</v>
      </c>
      <c r="M176" s="15">
        <v>100</v>
      </c>
      <c r="N176" s="19">
        <v>160</v>
      </c>
      <c r="O176" s="19">
        <v>16</v>
      </c>
      <c r="P176" s="20" t="s">
        <v>53</v>
      </c>
      <c r="Q176" s="20" t="s">
        <v>67</v>
      </c>
      <c r="R176" s="20" t="s">
        <v>53</v>
      </c>
    </row>
    <row r="177" spans="2:18" ht="15">
      <c r="B177" s="90"/>
      <c r="C177" s="94">
        <f>SUM(F177:O177)</f>
        <v>87</v>
      </c>
      <c r="D177" s="95">
        <f>33+ROUND((D176-1830)/2.55,0)</f>
        <v>89</v>
      </c>
      <c r="E177" s="95" t="e">
        <f>33+ROUND((E176-1830)/2.55,0)</f>
        <v>#VALUE!</v>
      </c>
      <c r="F177" s="96">
        <f>IF((F176-((D176-1827)*1000))&lt;0,$D$20*9,$D$20*(LOOKUP(SQRT((F176-((D176-1827)*1000))/((43+((D176-1830)/2.55))*1000)),$G$13:$G$23,$F$13:$F$23)))</f>
        <v>3</v>
      </c>
      <c r="G177" s="96">
        <f>$D$22*(LOOKUP(G176,$H$13:$H$23,$F$13:$F$23))</f>
        <v>5</v>
      </c>
      <c r="H177" s="96">
        <f>$D$24*(MATCH(H176,$D$2:$D$11,0)-1)</f>
        <v>16</v>
      </c>
      <c r="I177" s="96">
        <f>$D$25*(MATCH(I176,$E$2:$E$11,0)-1)</f>
        <v>12</v>
      </c>
      <c r="J177" s="96">
        <f>$D$26*(MATCH(J176,$F$2:$F$11,0)-1)</f>
        <v>12</v>
      </c>
      <c r="K177" s="96">
        <f>$D$27*(MATCH(K176,$G$2:$G$11,0)-1)</f>
        <v>4</v>
      </c>
      <c r="L177" s="96">
        <f>$D$19*(MATCH(L176,$H$2:$H$11,0)-1)</f>
        <v>7</v>
      </c>
      <c r="M177" s="96">
        <f>$D$28*LOOKUP(M176,$J$2:$J$11,$A$2:$A$11)</f>
        <v>12</v>
      </c>
      <c r="N177" s="96">
        <f>$D$29*LOOKUP(N176,$K$2:$K$11,$A$2:$A$11)</f>
        <v>10</v>
      </c>
      <c r="O177" s="96">
        <f>$D$30*LOOKUP(O176,$L$2:$L$11,$A$2:$A$11)</f>
        <v>6</v>
      </c>
      <c r="P177" s="20"/>
      <c r="Q177" s="20"/>
      <c r="R177" s="20"/>
    </row>
    <row r="178" spans="2:18" ht="15">
      <c r="B178" s="88" t="s">
        <v>208</v>
      </c>
      <c r="C178" s="97"/>
      <c r="D178" s="83">
        <v>1975</v>
      </c>
      <c r="E178" s="13" t="s">
        <v>101</v>
      </c>
      <c r="F178" s="10">
        <v>200000</v>
      </c>
      <c r="G178" s="10">
        <v>15000</v>
      </c>
      <c r="H178" s="11" t="s">
        <v>163</v>
      </c>
      <c r="I178" s="11" t="s">
        <v>169</v>
      </c>
      <c r="J178" s="11" t="s">
        <v>106</v>
      </c>
      <c r="K178" s="11" t="s">
        <v>164</v>
      </c>
      <c r="L178" s="11" t="s">
        <v>278</v>
      </c>
      <c r="M178" s="8">
        <v>75</v>
      </c>
      <c r="N178" s="12">
        <v>215</v>
      </c>
      <c r="O178" s="12">
        <v>25</v>
      </c>
      <c r="P178" s="13" t="s">
        <v>53</v>
      </c>
      <c r="Q178" s="13" t="s">
        <v>67</v>
      </c>
      <c r="R178" s="13" t="s">
        <v>53</v>
      </c>
    </row>
    <row r="179" spans="2:18" ht="15">
      <c r="B179" s="88"/>
      <c r="C179" s="98">
        <f>SUM(F179:O179)</f>
        <v>88</v>
      </c>
      <c r="D179" s="99">
        <f>33+ROUND((D178-1830)/2.55,0)</f>
        <v>90</v>
      </c>
      <c r="E179" s="99" t="e">
        <f>33+ROUND((E178-1830)/2.55,0)</f>
        <v>#VALUE!</v>
      </c>
      <c r="F179" s="92">
        <f>IF((F178-((D178-1827)*1000))&lt;0,$D$20*9,$D$20*(LOOKUP(SQRT((F178-((D178-1827)*1000))/((43+((D178-1830)/2.55))*1000)),$G$13:$G$23,$F$13:$F$23)))</f>
        <v>8</v>
      </c>
      <c r="G179" s="92">
        <f>$D$22*(LOOKUP(G178,$H$13:$H$23,$F$13:$F$23))</f>
        <v>5</v>
      </c>
      <c r="H179" s="92">
        <f>$D$24*(MATCH(H178,$D$2:$D$11,0)-1)</f>
        <v>12</v>
      </c>
      <c r="I179" s="92">
        <f>$D$25*(MATCH(I178,$E$2:$E$11,0)-1)</f>
        <v>8</v>
      </c>
      <c r="J179" s="92">
        <f>$D$26*(MATCH(J178,$F$2:$F$11,0)-1)</f>
        <v>14</v>
      </c>
      <c r="K179" s="92">
        <f>$D$27*(MATCH(K178,$G$2:$G$11,0)-1)</f>
        <v>1</v>
      </c>
      <c r="L179" s="92">
        <f>$D$19*(MATCH(L178,$H$2:$H$11,0)-1)</f>
        <v>8</v>
      </c>
      <c r="M179" s="92">
        <f>$D$28*LOOKUP(M178,$J$2:$J$11,$A$2:$A$11)</f>
        <v>8</v>
      </c>
      <c r="N179" s="92">
        <f>$D$29*LOOKUP(N178,$K$2:$K$11,$A$2:$A$11)</f>
        <v>12</v>
      </c>
      <c r="O179" s="92">
        <f>$D$30*LOOKUP(O178,$L$2:$L$11,$A$2:$A$11)</f>
        <v>12</v>
      </c>
      <c r="P179" s="13"/>
      <c r="Q179" s="13"/>
      <c r="R179" s="13"/>
    </row>
    <row r="180" spans="2:18" ht="15">
      <c r="B180" s="90" t="s">
        <v>210</v>
      </c>
      <c r="C180" s="93"/>
      <c r="D180" s="84">
        <v>1977</v>
      </c>
      <c r="E180" s="84">
        <v>2010</v>
      </c>
      <c r="F180" s="17">
        <v>250000</v>
      </c>
      <c r="G180" s="17">
        <v>39000</v>
      </c>
      <c r="H180" s="18" t="s">
        <v>185</v>
      </c>
      <c r="I180" s="18" t="s">
        <v>118</v>
      </c>
      <c r="J180" s="18" t="s">
        <v>106</v>
      </c>
      <c r="K180" s="18" t="s">
        <v>172</v>
      </c>
      <c r="L180" s="18" t="s">
        <v>276</v>
      </c>
      <c r="M180" s="15">
        <v>78</v>
      </c>
      <c r="N180" s="19">
        <v>132</v>
      </c>
      <c r="O180" s="19">
        <v>41</v>
      </c>
      <c r="P180" s="20" t="s">
        <v>53</v>
      </c>
      <c r="Q180" s="20" t="s">
        <v>67</v>
      </c>
      <c r="R180" s="20" t="s">
        <v>68</v>
      </c>
    </row>
    <row r="181" spans="2:18" ht="15">
      <c r="B181" s="90"/>
      <c r="C181" s="94">
        <f>SUM(F181:O181)</f>
        <v>89</v>
      </c>
      <c r="D181" s="95">
        <f>33+ROUND((D180-1830)/2.55,0)</f>
        <v>91</v>
      </c>
      <c r="E181" s="95">
        <f>33+ROUND((E180-1830)/2.55,0)</f>
        <v>104</v>
      </c>
      <c r="F181" s="96">
        <f>IF((F180-((D180-1827)*1000))&lt;0,$D$20*9,$D$20*(LOOKUP(SQRT((F180-((D180-1827)*1000))/((43+((D180-1830)/2.55))*1000)),$G$13:$G$23,$F$13:$F$23)))</f>
        <v>6</v>
      </c>
      <c r="G181" s="96">
        <f>$D$22*(LOOKUP(G180,$H$13:$H$23,$F$13:$F$23))</f>
        <v>0</v>
      </c>
      <c r="H181" s="96">
        <f>$D$24*(MATCH(H180,$D$2:$D$11,0)-1)</f>
        <v>14</v>
      </c>
      <c r="I181" s="96">
        <f>$D$25*(MATCH(I180,$E$2:$E$11,0)-1)</f>
        <v>12</v>
      </c>
      <c r="J181" s="96">
        <f>$D$26*(MATCH(J180,$F$2:$F$11,0)-1)</f>
        <v>14</v>
      </c>
      <c r="K181" s="96">
        <f>$D$27*(MATCH(K180,$G$2:$G$11,0)-1)</f>
        <v>4</v>
      </c>
      <c r="L181" s="96">
        <f>$D$19*(MATCH(L180,$H$2:$H$11,0)-1)</f>
        <v>7</v>
      </c>
      <c r="M181" s="96">
        <f>$D$28*LOOKUP(M180,$J$2:$J$11,$A$2:$A$11)</f>
        <v>8</v>
      </c>
      <c r="N181" s="96">
        <f>$D$29*LOOKUP(N180,$K$2:$K$11,$A$2:$A$11)</f>
        <v>8</v>
      </c>
      <c r="O181" s="96">
        <f>$D$30*LOOKUP(O180,$L$2:$L$11,$A$2:$A$11)</f>
        <v>16</v>
      </c>
      <c r="P181" s="20"/>
      <c r="Q181" s="20"/>
      <c r="R181" s="20"/>
    </row>
    <row r="182" spans="2:18" ht="15">
      <c r="B182" s="88" t="s">
        <v>212</v>
      </c>
      <c r="C182" s="97"/>
      <c r="D182" s="83">
        <v>1978</v>
      </c>
      <c r="E182" s="13" t="s">
        <v>101</v>
      </c>
      <c r="F182" s="10">
        <v>500000</v>
      </c>
      <c r="G182" s="10">
        <v>43000</v>
      </c>
      <c r="H182" s="11" t="s">
        <v>106</v>
      </c>
      <c r="I182" s="11" t="s">
        <v>251</v>
      </c>
      <c r="J182" s="11" t="s">
        <v>163</v>
      </c>
      <c r="K182" s="11" t="s">
        <v>81</v>
      </c>
      <c r="L182" s="11" t="s">
        <v>279</v>
      </c>
      <c r="M182" s="8">
        <v>125</v>
      </c>
      <c r="N182" s="12">
        <v>254.39999389648438</v>
      </c>
      <c r="O182" s="12">
        <v>7.5</v>
      </c>
      <c r="P182" s="13" t="s">
        <v>53</v>
      </c>
      <c r="Q182" s="13" t="s">
        <v>67</v>
      </c>
      <c r="R182" s="13" t="s">
        <v>68</v>
      </c>
    </row>
    <row r="183" spans="2:18" ht="15">
      <c r="B183" s="88"/>
      <c r="C183" s="98">
        <f>SUM(F183:O183)</f>
        <v>85</v>
      </c>
      <c r="D183" s="99">
        <f>33+ROUND((D182-1830)/2.55,0)</f>
        <v>91</v>
      </c>
      <c r="E183" s="99" t="e">
        <f>33+ROUND((E182-1830)/2.55,0)</f>
        <v>#VALUE!</v>
      </c>
      <c r="F183" s="92">
        <f>IF((F182-((D182-1827)*1000))&lt;0,$D$20*9,$D$20*(LOOKUP(SQRT((F182-((D182-1827)*1000))/((43+((D182-1830)/2.55))*1000)),$G$13:$G$23,$F$13:$F$23)))</f>
        <v>2</v>
      </c>
      <c r="G183" s="92">
        <f>$D$22*(LOOKUP(G182,$H$13:$H$23,$F$13:$F$23))</f>
        <v>0</v>
      </c>
      <c r="H183" s="92">
        <f>$D$24*(MATCH(H182,$D$2:$D$11,0)-1)</f>
        <v>16</v>
      </c>
      <c r="I183" s="92">
        <f>$D$25*(MATCH(I182,$E$2:$E$11,0)-1)</f>
        <v>14</v>
      </c>
      <c r="J183" s="92">
        <f>$D$26*(MATCH(J182,$F$2:$F$11,0)-1)</f>
        <v>10</v>
      </c>
      <c r="K183" s="92">
        <f>$D$27*(MATCH(K182,$G$2:$G$11,0)-1)</f>
        <v>6</v>
      </c>
      <c r="L183" s="92">
        <f>$D$19*(MATCH(L182,$H$2:$H$11,0)-1)</f>
        <v>9</v>
      </c>
      <c r="M183" s="92">
        <f>$D$28*LOOKUP(M182,$J$2:$J$11,$A$2:$A$11)</f>
        <v>14</v>
      </c>
      <c r="N183" s="92">
        <f>$D$29*LOOKUP(N182,$K$2:$K$11,$A$2:$A$11)</f>
        <v>12</v>
      </c>
      <c r="O183" s="92">
        <f>$D$30*LOOKUP(O182,$L$2:$L$11,$A$2:$A$11)</f>
        <v>2</v>
      </c>
      <c r="P183" s="13"/>
      <c r="Q183" s="13"/>
      <c r="R183" s="13"/>
    </row>
    <row r="184" spans="2:18" ht="15">
      <c r="B184" s="90" t="s">
        <v>214</v>
      </c>
      <c r="C184" s="93"/>
      <c r="D184" s="84">
        <v>1981</v>
      </c>
      <c r="E184" s="20" t="s">
        <v>101</v>
      </c>
      <c r="F184" s="17">
        <v>400000</v>
      </c>
      <c r="G184" s="17">
        <v>31000</v>
      </c>
      <c r="H184" s="18" t="s">
        <v>185</v>
      </c>
      <c r="I184" s="18" t="s">
        <v>163</v>
      </c>
      <c r="J184" s="18" t="s">
        <v>185</v>
      </c>
      <c r="K184" s="18" t="s">
        <v>81</v>
      </c>
      <c r="L184" s="18" t="s">
        <v>274</v>
      </c>
      <c r="M184" s="15">
        <v>100</v>
      </c>
      <c r="N184" s="19">
        <v>298.79998779296875</v>
      </c>
      <c r="O184" s="19">
        <v>17.700000762939453</v>
      </c>
      <c r="P184" s="20" t="s">
        <v>66</v>
      </c>
      <c r="Q184" s="20" t="s">
        <v>67</v>
      </c>
      <c r="R184" s="20" t="s">
        <v>68</v>
      </c>
    </row>
    <row r="185" spans="2:18" ht="15">
      <c r="B185" s="90"/>
      <c r="C185" s="94">
        <f>SUM(F185:O185)</f>
        <v>80</v>
      </c>
      <c r="D185" s="95">
        <f>33+ROUND((D184-1830)/2.55,0)</f>
        <v>92</v>
      </c>
      <c r="E185" s="95" t="e">
        <f>33+ROUND((E184-1830)/2.55,0)</f>
        <v>#VALUE!</v>
      </c>
      <c r="F185" s="96">
        <f>IF((F184-((D184-1827)*1000))&lt;0,$D$20*9,$D$20*(LOOKUP(SQRT((F184-((D184-1827)*1000))/((43+((D184-1830)/2.55))*1000)),$G$13:$G$23,$F$13:$F$23)))</f>
        <v>3</v>
      </c>
      <c r="G185" s="96">
        <f>$D$22*(LOOKUP(G184,$H$13:$H$23,$F$13:$F$23))</f>
        <v>0</v>
      </c>
      <c r="H185" s="96">
        <f>$D$24*(MATCH(H184,$D$2:$D$11,0)-1)</f>
        <v>14</v>
      </c>
      <c r="I185" s="96">
        <f>$D$25*(MATCH(I184,$E$2:$E$11,0)-1)</f>
        <v>10</v>
      </c>
      <c r="J185" s="96">
        <f>$D$26*(MATCH(J184,$F$2:$F$11,0)-1)</f>
        <v>12</v>
      </c>
      <c r="K185" s="96">
        <f>$D$27*(MATCH(K184,$G$2:$G$11,0)-1)</f>
        <v>6</v>
      </c>
      <c r="L185" s="96">
        <f>$D$19*(MATCH(L184,$H$2:$H$11,0)-1)</f>
        <v>5</v>
      </c>
      <c r="M185" s="96">
        <f>$D$28*LOOKUP(M184,$J$2:$J$11,$A$2:$A$11)</f>
        <v>12</v>
      </c>
      <c r="N185" s="96">
        <f>$D$29*LOOKUP(N184,$K$2:$K$11,$A$2:$A$11)</f>
        <v>12</v>
      </c>
      <c r="O185" s="96">
        <f>$D$30*LOOKUP(O184,$L$2:$L$11,$A$2:$A$11)</f>
        <v>6</v>
      </c>
      <c r="P185" s="20"/>
      <c r="Q185" s="20"/>
      <c r="R185" s="20"/>
    </row>
    <row r="186" spans="2:18" ht="15">
      <c r="B186" s="88" t="s">
        <v>216</v>
      </c>
      <c r="C186" s="97"/>
      <c r="D186" s="83">
        <v>1990</v>
      </c>
      <c r="E186" s="13" t="s">
        <v>101</v>
      </c>
      <c r="F186" s="10">
        <v>450000</v>
      </c>
      <c r="G186" s="10">
        <v>15000</v>
      </c>
      <c r="H186" s="11" t="s">
        <v>185</v>
      </c>
      <c r="I186" s="11" t="s">
        <v>118</v>
      </c>
      <c r="J186" s="11" t="s">
        <v>106</v>
      </c>
      <c r="K186" s="11" t="s">
        <v>81</v>
      </c>
      <c r="L186" s="11" t="s">
        <v>276</v>
      </c>
      <c r="M186" s="8">
        <v>100</v>
      </c>
      <c r="N186" s="12">
        <v>160</v>
      </c>
      <c r="O186" s="12">
        <v>29</v>
      </c>
      <c r="P186" s="13" t="s">
        <v>53</v>
      </c>
      <c r="Q186" s="13" t="s">
        <v>67</v>
      </c>
      <c r="R186" s="13" t="s">
        <v>53</v>
      </c>
    </row>
    <row r="187" spans="2:18" ht="15">
      <c r="B187" s="88"/>
      <c r="C187" s="98">
        <f>SUM(F187:O187)</f>
        <v>95</v>
      </c>
      <c r="D187" s="99">
        <f>33+ROUND((D186-1830)/2.55,0)</f>
        <v>96</v>
      </c>
      <c r="E187" s="99" t="e">
        <f>33+ROUND((E186-1830)/2.55,0)</f>
        <v>#VALUE!</v>
      </c>
      <c r="F187" s="92">
        <f>IF((F186-((D186-1827)*1000))&lt;0,$D$20*9,$D$20*(LOOKUP(SQRT((F186-((D186-1827)*1000))/((43+((D186-1830)/2.55))*1000)),$G$13:$G$23,$F$13:$F$23)))</f>
        <v>3</v>
      </c>
      <c r="G187" s="92">
        <f>$D$22*(LOOKUP(G186,$H$13:$H$23,$F$13:$F$23))</f>
        <v>5</v>
      </c>
      <c r="H187" s="92">
        <f>$D$24*(MATCH(H186,$D$2:$D$11,0)-1)</f>
        <v>14</v>
      </c>
      <c r="I187" s="92">
        <f>$D$25*(MATCH(I186,$E$2:$E$11,0)-1)</f>
        <v>12</v>
      </c>
      <c r="J187" s="92">
        <f>$D$26*(MATCH(J186,$F$2:$F$11,0)-1)</f>
        <v>14</v>
      </c>
      <c r="K187" s="92">
        <f>$D$27*(MATCH(K186,$G$2:$G$11,0)-1)</f>
        <v>6</v>
      </c>
      <c r="L187" s="92">
        <f>$D$19*(MATCH(L186,$H$2:$H$11,0)-1)</f>
        <v>7</v>
      </c>
      <c r="M187" s="92">
        <f>$D$28*LOOKUP(M186,$J$2:$J$11,$A$2:$A$11)</f>
        <v>12</v>
      </c>
      <c r="N187" s="92">
        <f>$D$29*LOOKUP(N186,$K$2:$K$11,$A$2:$A$11)</f>
        <v>10</v>
      </c>
      <c r="O187" s="92">
        <f>$D$30*LOOKUP(O186,$L$2:$L$11,$A$2:$A$11)</f>
        <v>12</v>
      </c>
      <c r="P187" s="13"/>
      <c r="Q187" s="13"/>
      <c r="R187" s="13"/>
    </row>
    <row r="188" spans="2:18" ht="15">
      <c r="B188" s="90" t="s">
        <v>218</v>
      </c>
      <c r="C188" s="93"/>
      <c r="D188" s="84">
        <v>1991</v>
      </c>
      <c r="E188" s="20" t="s">
        <v>101</v>
      </c>
      <c r="F188" s="17">
        <v>800000</v>
      </c>
      <c r="G188" s="17">
        <v>20000</v>
      </c>
      <c r="H188" s="18" t="s">
        <v>106</v>
      </c>
      <c r="I188" s="18" t="s">
        <v>42</v>
      </c>
      <c r="J188" s="18" t="s">
        <v>106</v>
      </c>
      <c r="K188" s="18" t="s">
        <v>74</v>
      </c>
      <c r="L188" s="18" t="s">
        <v>276</v>
      </c>
      <c r="M188" s="15">
        <v>175</v>
      </c>
      <c r="N188" s="19">
        <v>250</v>
      </c>
      <c r="O188" s="19">
        <v>10</v>
      </c>
      <c r="P188" s="20" t="s">
        <v>66</v>
      </c>
      <c r="Q188" s="20" t="s">
        <v>67</v>
      </c>
      <c r="R188" s="20" t="s">
        <v>68</v>
      </c>
    </row>
    <row r="189" spans="2:18" ht="15">
      <c r="B189" s="90"/>
      <c r="C189" s="94">
        <f>SUM(F189:O189)</f>
        <v>95</v>
      </c>
      <c r="D189" s="95">
        <f>33+ROUND((D188-1830)/2.55,0)</f>
        <v>96</v>
      </c>
      <c r="E189" s="95" t="e">
        <f>33+ROUND((E188-1830)/2.55,0)</f>
        <v>#VALUE!</v>
      </c>
      <c r="F189" s="96">
        <f>IF((F188-((D188-1827)*1000))&lt;0,$D$20*9,$D$20*(LOOKUP(SQRT((F188-((D188-1827)*1000))/((43+((D188-1830)/2.55))*1000)),$G$13:$G$23,$F$13:$F$23)))</f>
        <v>1</v>
      </c>
      <c r="G189" s="96">
        <f>$D$22*(LOOKUP(G188,$H$13:$H$23,$F$13:$F$23))</f>
        <v>3</v>
      </c>
      <c r="H189" s="96">
        <f>$D$24*(MATCH(H188,$D$2:$D$11,0)-1)</f>
        <v>16</v>
      </c>
      <c r="I189" s="96">
        <f>$D$25*(MATCH(I188,$E$2:$E$11,0)-1)</f>
        <v>16</v>
      </c>
      <c r="J189" s="96">
        <f>$D$26*(MATCH(J188,$F$2:$F$11,0)-1)</f>
        <v>14</v>
      </c>
      <c r="K189" s="96">
        <f>$D$27*(MATCH(K188,$G$2:$G$11,0)-1)</f>
        <v>8</v>
      </c>
      <c r="L189" s="96">
        <f>$D$19*(MATCH(L188,$H$2:$H$11,0)-1)</f>
        <v>7</v>
      </c>
      <c r="M189" s="96">
        <f>$D$28*LOOKUP(M188,$J$2:$J$11,$A$2:$A$11)</f>
        <v>16</v>
      </c>
      <c r="N189" s="96">
        <f>$D$29*LOOKUP(N188,$K$2:$K$11,$A$2:$A$11)</f>
        <v>12</v>
      </c>
      <c r="O189" s="96">
        <f>$D$30*LOOKUP(O188,$L$2:$L$11,$A$2:$A$11)</f>
        <v>2</v>
      </c>
      <c r="P189" s="20"/>
      <c r="Q189" s="20"/>
      <c r="R189" s="20"/>
    </row>
    <row r="190" spans="2:18" ht="15">
      <c r="B190" s="88" t="s">
        <v>220</v>
      </c>
      <c r="C190" s="97"/>
      <c r="D190" s="83">
        <v>1993</v>
      </c>
      <c r="E190" s="13" t="s">
        <v>101</v>
      </c>
      <c r="F190" s="10">
        <v>400000</v>
      </c>
      <c r="G190" s="10">
        <v>20000</v>
      </c>
      <c r="H190" s="11" t="s">
        <v>185</v>
      </c>
      <c r="I190" s="11" t="s">
        <v>251</v>
      </c>
      <c r="J190" s="11" t="s">
        <v>106</v>
      </c>
      <c r="K190" s="11" t="s">
        <v>81</v>
      </c>
      <c r="L190" s="11" t="s">
        <v>279</v>
      </c>
      <c r="M190" s="8">
        <v>103</v>
      </c>
      <c r="N190" s="12">
        <v>250</v>
      </c>
      <c r="O190" s="12">
        <v>11</v>
      </c>
      <c r="P190" s="13" t="s">
        <v>66</v>
      </c>
      <c r="Q190" s="13" t="s">
        <v>53</v>
      </c>
      <c r="R190" s="13" t="s">
        <v>53</v>
      </c>
    </row>
    <row r="191" spans="2:18" ht="15">
      <c r="B191" s="88"/>
      <c r="C191" s="98">
        <f>SUM(F191:O191)</f>
        <v>90</v>
      </c>
      <c r="D191" s="99">
        <f>33+ROUND((D190-1830)/2.55,0)</f>
        <v>97</v>
      </c>
      <c r="E191" s="99" t="e">
        <f>33+ROUND((E190-1830)/2.55,0)</f>
        <v>#VALUE!</v>
      </c>
      <c r="F191" s="92">
        <f>IF((F190-((D190-1827)*1000))&lt;0,$D$20*9,$D$20*(LOOKUP(SQRT((F190-((D190-1827)*1000))/((43+((D190-1830)/2.55))*1000)),$G$13:$G$23,$F$13:$F$23)))</f>
        <v>4</v>
      </c>
      <c r="G191" s="92">
        <f>$D$22*(LOOKUP(G190,$H$13:$H$23,$F$13:$F$23))</f>
        <v>3</v>
      </c>
      <c r="H191" s="92">
        <f>$D$24*(MATCH(H190,$D$2:$D$11,0)-1)</f>
        <v>14</v>
      </c>
      <c r="I191" s="92">
        <f>$D$25*(MATCH(I190,$E$2:$E$11,0)-1)</f>
        <v>14</v>
      </c>
      <c r="J191" s="92">
        <f>$D$26*(MATCH(J190,$F$2:$F$11,0)-1)</f>
        <v>14</v>
      </c>
      <c r="K191" s="92">
        <f>$D$27*(MATCH(K190,$G$2:$G$11,0)-1)</f>
        <v>6</v>
      </c>
      <c r="L191" s="92">
        <f>$D$19*(MATCH(L190,$H$2:$H$11,0)-1)</f>
        <v>9</v>
      </c>
      <c r="M191" s="92">
        <f>$D$28*LOOKUP(M190,$J$2:$J$11,$A$2:$A$11)</f>
        <v>12</v>
      </c>
      <c r="N191" s="92">
        <f>$D$29*LOOKUP(N190,$K$2:$K$11,$A$2:$A$11)</f>
        <v>12</v>
      </c>
      <c r="O191" s="92">
        <f>$D$30*LOOKUP(O190,$L$2:$L$11,$A$2:$A$11)</f>
        <v>2</v>
      </c>
      <c r="P191" s="13"/>
      <c r="Q191" s="13"/>
      <c r="R191" s="13"/>
    </row>
    <row r="192" spans="2:18" ht="15">
      <c r="B192" s="90" t="s">
        <v>222</v>
      </c>
      <c r="C192" s="93"/>
      <c r="D192" s="84">
        <v>1994</v>
      </c>
      <c r="E192" s="20" t="s">
        <v>101</v>
      </c>
      <c r="F192" s="17">
        <v>1200000</v>
      </c>
      <c r="G192" s="17">
        <v>25000</v>
      </c>
      <c r="H192" s="18" t="s">
        <v>106</v>
      </c>
      <c r="I192" s="18" t="s">
        <v>43</v>
      </c>
      <c r="J192" s="18" t="s">
        <v>185</v>
      </c>
      <c r="K192" s="18" t="s">
        <v>74</v>
      </c>
      <c r="L192" s="18" t="s">
        <v>276</v>
      </c>
      <c r="M192" s="15">
        <v>186</v>
      </c>
      <c r="N192" s="19">
        <v>285</v>
      </c>
      <c r="O192" s="19">
        <v>11</v>
      </c>
      <c r="P192" s="20" t="s">
        <v>53</v>
      </c>
      <c r="Q192" s="20" t="s">
        <v>67</v>
      </c>
      <c r="R192" s="20" t="s">
        <v>53</v>
      </c>
    </row>
    <row r="193" spans="2:18" ht="15">
      <c r="B193" s="90"/>
      <c r="C193" s="94">
        <f>SUM(F193:O193)</f>
        <v>89</v>
      </c>
      <c r="D193" s="95">
        <f>33+ROUND((D192-1830)/2.55,0)</f>
        <v>97</v>
      </c>
      <c r="E193" s="95" t="e">
        <f>33+ROUND((E192-1830)/2.55,0)</f>
        <v>#VALUE!</v>
      </c>
      <c r="F193" s="96">
        <f>IF((F192-((D192-1827)*1000))&lt;0,$D$20*9,$D$20*(LOOKUP(SQRT((F192-((D192-1827)*1000))/((43+((D192-1830)/2.55))*1000)),$G$13:$G$23,$F$13:$F$23)))</f>
        <v>0</v>
      </c>
      <c r="G193" s="96">
        <f>$D$22*(LOOKUP(G192,$H$13:$H$23,$F$13:$F$23))</f>
        <v>2</v>
      </c>
      <c r="H193" s="96">
        <f>$D$24*(MATCH(H192,$D$2:$D$11,0)-1)</f>
        <v>16</v>
      </c>
      <c r="I193" s="96">
        <f>$D$25*(MATCH(I192,$E$2:$E$11,0)-1)</f>
        <v>14</v>
      </c>
      <c r="J193" s="96">
        <f>$D$26*(MATCH(J192,$F$2:$F$11,0)-1)</f>
        <v>12</v>
      </c>
      <c r="K193" s="96">
        <f>$D$27*(MATCH(K192,$G$2:$G$11,0)-1)</f>
        <v>8</v>
      </c>
      <c r="L193" s="96">
        <f>$D$19*(MATCH(L192,$H$2:$H$11,0)-1)</f>
        <v>7</v>
      </c>
      <c r="M193" s="96">
        <f>$D$28*LOOKUP(M192,$J$2:$J$11,$A$2:$A$11)</f>
        <v>16</v>
      </c>
      <c r="N193" s="96">
        <f>$D$29*LOOKUP(N192,$K$2:$K$11,$A$2:$A$11)</f>
        <v>12</v>
      </c>
      <c r="O193" s="96">
        <f>$D$30*LOOKUP(O192,$L$2:$L$11,$A$2:$A$11)</f>
        <v>2</v>
      </c>
      <c r="P193" s="20"/>
      <c r="Q193" s="20"/>
      <c r="R193" s="20"/>
    </row>
    <row r="194" spans="2:18" ht="15">
      <c r="B194" s="88" t="s">
        <v>225</v>
      </c>
      <c r="C194" s="97"/>
      <c r="D194" s="83">
        <v>1998</v>
      </c>
      <c r="E194" s="13" t="s">
        <v>101</v>
      </c>
      <c r="F194" s="10">
        <v>600000</v>
      </c>
      <c r="G194" s="10">
        <v>20000</v>
      </c>
      <c r="H194" s="11" t="s">
        <v>106</v>
      </c>
      <c r="I194" s="11" t="s">
        <v>118</v>
      </c>
      <c r="J194" s="11" t="s">
        <v>106</v>
      </c>
      <c r="K194" s="11" t="s">
        <v>164</v>
      </c>
      <c r="L194" s="11" t="s">
        <v>279</v>
      </c>
      <c r="M194" s="8">
        <v>75</v>
      </c>
      <c r="N194" s="12">
        <v>373.29998779296875</v>
      </c>
      <c r="O194" s="12">
        <v>33</v>
      </c>
      <c r="P194" s="13" t="s">
        <v>66</v>
      </c>
      <c r="Q194" s="13" t="s">
        <v>53</v>
      </c>
      <c r="R194" s="13" t="s">
        <v>68</v>
      </c>
    </row>
    <row r="195" spans="2:18" ht="15">
      <c r="B195" s="88"/>
      <c r="C195" s="98">
        <f>SUM(F195:O195)</f>
        <v>93</v>
      </c>
      <c r="D195" s="99">
        <f>33+ROUND((D194-1830)/2.55,0)</f>
        <v>99</v>
      </c>
      <c r="E195" s="99" t="e">
        <f>33+ROUND((E194-1830)/2.55,0)</f>
        <v>#VALUE!</v>
      </c>
      <c r="F195" s="92">
        <f>IF((F194-((D194-1827)*1000))&lt;0,$D$20*9,$D$20*(LOOKUP(SQRT((F194-((D194-1827)*1000))/((43+((D194-1830)/2.55))*1000)),$G$13:$G$23,$F$13:$F$23)))</f>
        <v>2</v>
      </c>
      <c r="G195" s="92">
        <f>$D$22*(LOOKUP(G194,$H$13:$H$23,$F$13:$F$23))</f>
        <v>3</v>
      </c>
      <c r="H195" s="92">
        <f>$D$24*(MATCH(H194,$D$2:$D$11,0)-1)</f>
        <v>16</v>
      </c>
      <c r="I195" s="92">
        <f>$D$25*(MATCH(I194,$E$2:$E$11,0)-1)</f>
        <v>12</v>
      </c>
      <c r="J195" s="92">
        <f>$D$26*(MATCH(J194,$F$2:$F$11,0)-1)</f>
        <v>14</v>
      </c>
      <c r="K195" s="92">
        <f>$D$27*(MATCH(K194,$G$2:$G$11,0)-1)</f>
        <v>1</v>
      </c>
      <c r="L195" s="92">
        <f>$D$19*(MATCH(L194,$H$2:$H$11,0)-1)</f>
        <v>9</v>
      </c>
      <c r="M195" s="92">
        <f>$D$28*LOOKUP(M194,$J$2:$J$11,$A$2:$A$11)</f>
        <v>8</v>
      </c>
      <c r="N195" s="92">
        <f>$D$29*LOOKUP(N194,$K$2:$K$11,$A$2:$A$11)</f>
        <v>14</v>
      </c>
      <c r="O195" s="92">
        <f>$D$30*LOOKUP(O194,$L$2:$L$11,$A$2:$A$11)</f>
        <v>14</v>
      </c>
      <c r="P195" s="13"/>
      <c r="Q195" s="13"/>
      <c r="R195" s="13"/>
    </row>
    <row r="196" spans="2:18" ht="15">
      <c r="B196" s="90" t="s">
        <v>227</v>
      </c>
      <c r="C196" s="93"/>
      <c r="D196" s="84">
        <v>1999</v>
      </c>
      <c r="E196" s="20" t="s">
        <v>101</v>
      </c>
      <c r="F196" s="17">
        <v>700000</v>
      </c>
      <c r="G196" s="17">
        <v>22000</v>
      </c>
      <c r="H196" s="18" t="s">
        <v>106</v>
      </c>
      <c r="I196" s="18" t="s">
        <v>251</v>
      </c>
      <c r="J196" s="18" t="s">
        <v>106</v>
      </c>
      <c r="K196" s="18" t="s">
        <v>81</v>
      </c>
      <c r="L196" s="18" t="s">
        <v>276</v>
      </c>
      <c r="M196" s="15">
        <v>140</v>
      </c>
      <c r="N196" s="19">
        <v>160</v>
      </c>
      <c r="O196" s="19">
        <v>28</v>
      </c>
      <c r="P196" s="20" t="s">
        <v>53</v>
      </c>
      <c r="Q196" s="20" t="s">
        <v>67</v>
      </c>
      <c r="R196" s="20" t="s">
        <v>68</v>
      </c>
    </row>
    <row r="197" spans="2:18" ht="15">
      <c r="B197" s="90"/>
      <c r="C197" s="94">
        <f>SUM(F197:O197)</f>
        <v>97</v>
      </c>
      <c r="D197" s="95">
        <f>33+ROUND((D196-1830)/2.55,0)</f>
        <v>99</v>
      </c>
      <c r="E197" s="95" t="e">
        <f>33+ROUND((E196-1830)/2.55,0)</f>
        <v>#VALUE!</v>
      </c>
      <c r="F197" s="96">
        <f>IF((F196-((D196-1827)*1000))&lt;0,$D$20*9,$D$20*(LOOKUP(SQRT((F196-((D196-1827)*1000))/((43+((D196-1830)/2.55))*1000)),$G$13:$G$23,$F$13:$F$23)))</f>
        <v>1</v>
      </c>
      <c r="G197" s="96">
        <f>$D$22*(LOOKUP(G196,$H$13:$H$23,$F$13:$F$23))</f>
        <v>3</v>
      </c>
      <c r="H197" s="96">
        <f>$D$24*(MATCH(H196,$D$2:$D$11,0)-1)</f>
        <v>16</v>
      </c>
      <c r="I197" s="96">
        <f>$D$25*(MATCH(I196,$E$2:$E$11,0)-1)</f>
        <v>14</v>
      </c>
      <c r="J197" s="96">
        <f>$D$26*(MATCH(J196,$F$2:$F$11,0)-1)</f>
        <v>14</v>
      </c>
      <c r="K197" s="96">
        <f>$D$27*(MATCH(K196,$G$2:$G$11,0)-1)</f>
        <v>6</v>
      </c>
      <c r="L197" s="96">
        <f>$D$19*(MATCH(L196,$H$2:$H$11,0)-1)</f>
        <v>7</v>
      </c>
      <c r="M197" s="96">
        <f>$D$28*LOOKUP(M196,$J$2:$J$11,$A$2:$A$11)</f>
        <v>14</v>
      </c>
      <c r="N197" s="96">
        <f>$D$29*LOOKUP(N196,$K$2:$K$11,$A$2:$A$11)</f>
        <v>10</v>
      </c>
      <c r="O197" s="96">
        <f>$D$30*LOOKUP(O196,$L$2:$L$11,$A$2:$A$11)</f>
        <v>12</v>
      </c>
      <c r="P197" s="20"/>
      <c r="Q197" s="20"/>
      <c r="R197" s="20"/>
    </row>
    <row r="198" spans="2:18" ht="15">
      <c r="B198" s="88" t="s">
        <v>229</v>
      </c>
      <c r="C198" s="97"/>
      <c r="D198" s="83">
        <v>2005</v>
      </c>
      <c r="E198" s="13" t="s">
        <v>101</v>
      </c>
      <c r="F198" s="10">
        <v>1000000</v>
      </c>
      <c r="G198" s="10">
        <v>25000</v>
      </c>
      <c r="H198" s="11" t="s">
        <v>125</v>
      </c>
      <c r="I198" s="11" t="s">
        <v>251</v>
      </c>
      <c r="J198" s="11" t="s">
        <v>125</v>
      </c>
      <c r="K198" s="11" t="s">
        <v>81</v>
      </c>
      <c r="L198" s="11" t="s">
        <v>276</v>
      </c>
      <c r="M198" s="8">
        <v>191</v>
      </c>
      <c r="N198" s="12">
        <v>385</v>
      </c>
      <c r="O198" s="12">
        <v>11</v>
      </c>
      <c r="P198" s="13" t="s">
        <v>53</v>
      </c>
      <c r="Q198" s="13" t="s">
        <v>67</v>
      </c>
      <c r="R198" s="13" t="s">
        <v>53</v>
      </c>
    </row>
    <row r="199" spans="2:18" ht="15">
      <c r="B199" s="88"/>
      <c r="C199" s="98">
        <f>SUM(F199:O199)</f>
        <v>95</v>
      </c>
      <c r="D199" s="99">
        <f>33+ROUND((D198-1830)/2.55,0)</f>
        <v>102</v>
      </c>
      <c r="E199" s="99" t="e">
        <f>33+ROUND((E198-1830)/2.55,0)</f>
        <v>#VALUE!</v>
      </c>
      <c r="F199" s="92">
        <f>IF((F198-((D198-1827)*1000))&lt;0,$D$20*9,$D$20*(LOOKUP(SQRT((F198-((D198-1827)*1000))/((43+((D198-1830)/2.55))*1000)),$G$13:$G$23,$F$13:$F$23)))</f>
        <v>0</v>
      </c>
      <c r="G199" s="92">
        <f>$D$22*(LOOKUP(G198,$H$13:$H$23,$F$13:$F$23))</f>
        <v>2</v>
      </c>
      <c r="H199" s="92">
        <f>$D$24*(MATCH(H198,$D$2:$D$11,0)-1)</f>
        <v>18</v>
      </c>
      <c r="I199" s="92">
        <f>$D$25*(MATCH(I198,$E$2:$E$11,0)-1)</f>
        <v>14</v>
      </c>
      <c r="J199" s="92">
        <f>$D$26*(MATCH(J198,$F$2:$F$11,0)-1)</f>
        <v>16</v>
      </c>
      <c r="K199" s="92">
        <f>$D$27*(MATCH(K198,$G$2:$G$11,0)-1)</f>
        <v>6</v>
      </c>
      <c r="L199" s="92">
        <f>$D$19*(MATCH(L198,$H$2:$H$11,0)-1)</f>
        <v>7</v>
      </c>
      <c r="M199" s="92">
        <f>$D$28*LOOKUP(M198,$J$2:$J$11,$A$2:$A$11)</f>
        <v>16</v>
      </c>
      <c r="N199" s="92">
        <f>$D$29*LOOKUP(N198,$K$2:$K$11,$A$2:$A$11)</f>
        <v>14</v>
      </c>
      <c r="O199" s="92">
        <f>$D$30*LOOKUP(O198,$L$2:$L$11,$A$2:$A$11)</f>
        <v>2</v>
      </c>
      <c r="P199" s="13"/>
      <c r="Q199" s="13"/>
      <c r="R199" s="13"/>
    </row>
    <row r="200" spans="2:18" ht="15">
      <c r="B200" s="90" t="s">
        <v>231</v>
      </c>
      <c r="C200" s="93"/>
      <c r="D200" s="84">
        <v>2012</v>
      </c>
      <c r="E200" s="20" t="s">
        <v>101</v>
      </c>
      <c r="F200" s="17">
        <v>800000</v>
      </c>
      <c r="G200" s="17">
        <v>22000</v>
      </c>
      <c r="H200" s="18" t="s">
        <v>106</v>
      </c>
      <c r="I200" s="18" t="s">
        <v>233</v>
      </c>
      <c r="J200" s="18" t="s">
        <v>185</v>
      </c>
      <c r="K200" s="18" t="s">
        <v>74</v>
      </c>
      <c r="L200" s="18" t="s">
        <v>276</v>
      </c>
      <c r="M200" s="15">
        <v>300</v>
      </c>
      <c r="N200" s="19">
        <v>100</v>
      </c>
      <c r="O200" s="19">
        <v>7</v>
      </c>
      <c r="P200" s="20" t="s">
        <v>66</v>
      </c>
      <c r="Q200" s="20" t="s">
        <v>67</v>
      </c>
      <c r="R200" s="20" t="s">
        <v>68</v>
      </c>
    </row>
    <row r="201" spans="2:18" ht="15">
      <c r="B201" s="90"/>
      <c r="C201" s="94">
        <f>SUM(F201:O201)</f>
        <v>91</v>
      </c>
      <c r="D201" s="95">
        <f>33+ROUND((D200-1830)/2.55,0)</f>
        <v>104</v>
      </c>
      <c r="E201" s="95" t="e">
        <f>33+ROUND((E200-1830)/2.55,0)</f>
        <v>#VALUE!</v>
      </c>
      <c r="F201" s="96">
        <f>IF((F200-((D200-1827)*1000))&lt;0,$D$20*9,$D$20*(LOOKUP(SQRT((F200-((D200-1827)*1000))/((43+((D200-1830)/2.55))*1000)),$G$13:$G$23,$F$13:$F$23)))</f>
        <v>1</v>
      </c>
      <c r="G201" s="96">
        <f>$D$22*(LOOKUP(G200,$H$13:$H$23,$F$13:$F$23))</f>
        <v>3</v>
      </c>
      <c r="H201" s="96">
        <f>$D$24*(MATCH(H200,$D$2:$D$11,0)-1)</f>
        <v>16</v>
      </c>
      <c r="I201" s="96">
        <f>$D$25*(MATCH(I200,$E$2:$E$11,0)-1)</f>
        <v>18</v>
      </c>
      <c r="J201" s="96">
        <f>$D$26*(MATCH(J200,$F$2:$F$11,0)-1)</f>
        <v>12</v>
      </c>
      <c r="K201" s="96">
        <f>$D$27*(MATCH(K200,$G$2:$G$11,0)-1)</f>
        <v>8</v>
      </c>
      <c r="L201" s="96">
        <f>$D$19*(MATCH(L200,$H$2:$H$11,0)-1)</f>
        <v>7</v>
      </c>
      <c r="M201" s="96">
        <f>$D$28*LOOKUP(M200,$J$2:$J$11,$A$2:$A$11)</f>
        <v>18</v>
      </c>
      <c r="N201" s="96">
        <f>$D$29*LOOKUP(N200,$K$2:$K$11,$A$2:$A$11)</f>
        <v>6</v>
      </c>
      <c r="O201" s="96">
        <f>$D$30*LOOKUP(O200,$L$2:$L$11,$A$2:$A$11)</f>
        <v>2</v>
      </c>
      <c r="P201" s="20"/>
      <c r="Q201" s="20"/>
      <c r="R201" s="20"/>
    </row>
    <row r="202" spans="2:18" ht="15">
      <c r="B202" s="100" t="s">
        <v>234</v>
      </c>
      <c r="C202" s="97"/>
      <c r="D202" s="101">
        <v>2015</v>
      </c>
      <c r="E202" s="102" t="s">
        <v>101</v>
      </c>
      <c r="F202" s="103">
        <v>1200000</v>
      </c>
      <c r="G202" s="103">
        <v>5000</v>
      </c>
      <c r="H202" s="104" t="s">
        <v>163</v>
      </c>
      <c r="I202" s="104" t="s">
        <v>251</v>
      </c>
      <c r="J202" s="104" t="s">
        <v>85</v>
      </c>
      <c r="K202" s="104" t="s">
        <v>81</v>
      </c>
      <c r="L202" s="104" t="s">
        <v>279</v>
      </c>
      <c r="M202" s="105">
        <v>200</v>
      </c>
      <c r="N202" s="106">
        <v>150</v>
      </c>
      <c r="O202" s="106">
        <v>21</v>
      </c>
      <c r="P202" s="102" t="s">
        <v>66</v>
      </c>
      <c r="Q202" s="102" t="s">
        <v>67</v>
      </c>
      <c r="R202" s="102" t="s">
        <v>68</v>
      </c>
    </row>
    <row r="203" spans="2:18" ht="15.75" thickBot="1">
      <c r="B203" s="91"/>
      <c r="C203" s="107">
        <f>SUM(F203:O203)</f>
        <v>106</v>
      </c>
      <c r="D203" s="108">
        <f>33+ROUND((D202-1830)/2.55,0)</f>
        <v>106</v>
      </c>
      <c r="E203" s="108" t="e">
        <f>33+ROUND((E202-1830)/2.55,0)</f>
        <v>#VALUE!</v>
      </c>
      <c r="F203" s="109">
        <f>IF((F202-((D202-1827)*1000))&lt;0,$D$20*9,$D$20*(LOOKUP(SQRT((F202-((D202-1827)*1000))/((43+((D202-1830)/2.55))*1000)),$G$13:$G$23,$F$13:$F$23)))</f>
        <v>0</v>
      </c>
      <c r="G203" s="109">
        <f>$D$22*(LOOKUP(G202,$H$13:$H$23,$F$13:$F$23))</f>
        <v>9</v>
      </c>
      <c r="H203" s="109">
        <f>$D$24*(MATCH(H202,$D$2:$D$11,0)-1)</f>
        <v>12</v>
      </c>
      <c r="I203" s="109">
        <f>$D$25*(MATCH(I202,$E$2:$E$11,0)-1)</f>
        <v>14</v>
      </c>
      <c r="J203" s="109">
        <f>$D$26*(MATCH(J202,$F$2:$F$11,0)-1)</f>
        <v>18</v>
      </c>
      <c r="K203" s="109">
        <f>$D$27*(MATCH(K202,$G$2:$G$11,0)-1)</f>
        <v>6</v>
      </c>
      <c r="L203" s="109">
        <f>$D$19*(MATCH(L202,$H$2:$H$11,0)-1)</f>
        <v>9</v>
      </c>
      <c r="M203" s="109">
        <f>$D$28*LOOKUP(M202,$J$2:$J$11,$A$2:$A$11)</f>
        <v>18</v>
      </c>
      <c r="N203" s="109">
        <f>$D$29*LOOKUP(N202,$K$2:$K$11,$A$2:$A$11)</f>
        <v>10</v>
      </c>
      <c r="O203" s="109">
        <f>$D$30*LOOKUP(O202,$L$2:$L$11,$A$2:$A$11)</f>
        <v>10</v>
      </c>
      <c r="P203" s="27"/>
      <c r="Q203" s="27"/>
      <c r="R203" s="27"/>
    </row>
    <row r="204" spans="2:15" ht="15">
      <c r="B204" s="54"/>
      <c r="C204" s="55"/>
      <c r="D204" s="51"/>
      <c r="E204" s="51"/>
      <c r="F204" s="51"/>
      <c r="G204" s="51"/>
      <c r="H204" s="51"/>
      <c r="J204" s="51"/>
      <c r="K204" s="51"/>
      <c r="L204" s="51"/>
      <c r="M204" s="51"/>
      <c r="N204" s="51"/>
      <c r="O204" s="51"/>
    </row>
    <row r="205" spans="2:15" ht="15">
      <c r="B205" s="54"/>
      <c r="C205" s="55"/>
      <c r="D205" s="51"/>
      <c r="E205" s="51"/>
      <c r="F205" s="51"/>
      <c r="G205" s="51"/>
      <c r="H205" s="51"/>
      <c r="J205" s="51"/>
      <c r="K205" s="51"/>
      <c r="L205" s="51"/>
      <c r="M205" s="51"/>
      <c r="N205" s="51"/>
      <c r="O205" s="51"/>
    </row>
    <row r="206" spans="2:15" ht="15">
      <c r="B206" s="54"/>
      <c r="C206" s="55"/>
      <c r="D206" s="51"/>
      <c r="E206" s="51"/>
      <c r="F206" s="51"/>
      <c r="G206" s="51"/>
      <c r="H206" s="51"/>
      <c r="J206" s="51"/>
      <c r="K206" s="51"/>
      <c r="L206" s="51"/>
      <c r="M206" s="51"/>
      <c r="N206" s="51"/>
      <c r="O206" s="51"/>
    </row>
    <row r="207" spans="2:15" ht="15">
      <c r="B207" s="54"/>
      <c r="C207" s="55"/>
      <c r="D207" s="51"/>
      <c r="E207" s="51"/>
      <c r="F207" s="51"/>
      <c r="G207" s="51"/>
      <c r="H207" s="51"/>
      <c r="J207" s="51"/>
      <c r="K207" s="51"/>
      <c r="L207" s="51"/>
      <c r="M207" s="51"/>
      <c r="N207" s="51"/>
      <c r="O207" s="51"/>
    </row>
    <row r="208" spans="2:15" ht="15">
      <c r="B208" s="54"/>
      <c r="C208" s="55"/>
      <c r="D208" s="51"/>
      <c r="E208" s="51"/>
      <c r="F208" s="51"/>
      <c r="G208" s="51"/>
      <c r="H208" s="51"/>
      <c r="J208" s="51"/>
      <c r="K208" s="51"/>
      <c r="L208" s="51"/>
      <c r="M208" s="51"/>
      <c r="N208" s="51"/>
      <c r="O208" s="51"/>
    </row>
    <row r="209" spans="2:15" ht="15">
      <c r="B209" s="54"/>
      <c r="C209" s="55"/>
      <c r="D209" s="51"/>
      <c r="E209" s="51"/>
      <c r="F209" s="51"/>
      <c r="G209" s="51"/>
      <c r="H209" s="51"/>
      <c r="J209" s="51"/>
      <c r="K209" s="51"/>
      <c r="L209" s="51"/>
      <c r="M209" s="51"/>
      <c r="N209" s="51"/>
      <c r="O209" s="51"/>
    </row>
    <row r="210" spans="2:15" ht="15">
      <c r="B210" s="54"/>
      <c r="C210" s="55"/>
      <c r="D210" s="51"/>
      <c r="E210" s="51"/>
      <c r="F210" s="51"/>
      <c r="G210" s="51"/>
      <c r="H210" s="51"/>
      <c r="J210" s="51"/>
      <c r="K210" s="51"/>
      <c r="L210" s="51"/>
      <c r="M210" s="51"/>
      <c r="N210" s="51"/>
      <c r="O210" s="51"/>
    </row>
    <row r="211" spans="2:15" ht="15">
      <c r="B211" s="54"/>
      <c r="C211" s="55"/>
      <c r="D211" s="51"/>
      <c r="E211" s="51"/>
      <c r="F211" s="51"/>
      <c r="G211" s="51"/>
      <c r="H211" s="51"/>
      <c r="J211" s="51"/>
      <c r="K211" s="51"/>
      <c r="L211" s="51"/>
      <c r="M211" s="51"/>
      <c r="N211" s="51"/>
      <c r="O211" s="51"/>
    </row>
    <row r="212" spans="2:15" ht="15">
      <c r="B212" s="54"/>
      <c r="C212" s="55"/>
      <c r="D212" s="51"/>
      <c r="E212" s="51"/>
      <c r="F212" s="51"/>
      <c r="G212" s="51"/>
      <c r="H212" s="51"/>
      <c r="J212" s="51"/>
      <c r="K212" s="51"/>
      <c r="L212" s="51"/>
      <c r="M212" s="51"/>
      <c r="N212" s="51"/>
      <c r="O212" s="51"/>
    </row>
    <row r="213" spans="2:15" ht="15">
      <c r="B213" s="54"/>
      <c r="C213" s="55"/>
      <c r="D213" s="51"/>
      <c r="E213" s="51"/>
      <c r="F213" s="51"/>
      <c r="G213" s="51"/>
      <c r="H213" s="51"/>
      <c r="J213" s="51"/>
      <c r="K213" s="51"/>
      <c r="L213" s="51"/>
      <c r="M213" s="51"/>
      <c r="N213" s="51"/>
      <c r="O213" s="51"/>
    </row>
    <row r="214" spans="2:15" ht="15">
      <c r="B214" s="54"/>
      <c r="C214" s="55"/>
      <c r="D214" s="51"/>
      <c r="E214" s="51"/>
      <c r="F214" s="51"/>
      <c r="G214" s="51"/>
      <c r="H214" s="51"/>
      <c r="J214" s="51"/>
      <c r="K214" s="51"/>
      <c r="L214" s="51"/>
      <c r="M214" s="51"/>
      <c r="N214" s="51"/>
      <c r="O214" s="51"/>
    </row>
    <row r="215" spans="2:15" ht="15">
      <c r="B215" s="54"/>
      <c r="C215" s="55"/>
      <c r="D215" s="51"/>
      <c r="E215" s="51"/>
      <c r="F215" s="51"/>
      <c r="G215" s="51"/>
      <c r="H215" s="51"/>
      <c r="J215" s="51"/>
      <c r="K215" s="51"/>
      <c r="L215" s="51"/>
      <c r="M215" s="51"/>
      <c r="N215" s="51"/>
      <c r="O215" s="51"/>
    </row>
    <row r="216" spans="2:15" ht="15">
      <c r="B216" s="54"/>
      <c r="C216" s="55"/>
      <c r="D216" s="51"/>
      <c r="E216" s="51"/>
      <c r="F216" s="51"/>
      <c r="G216" s="51"/>
      <c r="H216" s="51"/>
      <c r="J216" s="51"/>
      <c r="K216" s="51"/>
      <c r="L216" s="51"/>
      <c r="M216" s="51"/>
      <c r="N216" s="51"/>
      <c r="O216" s="51"/>
    </row>
    <row r="217" spans="2:15" ht="15">
      <c r="B217" s="54"/>
      <c r="C217" s="55"/>
      <c r="D217" s="51"/>
      <c r="E217" s="51"/>
      <c r="F217" s="51"/>
      <c r="G217" s="51"/>
      <c r="H217" s="51"/>
      <c r="J217" s="51"/>
      <c r="K217" s="51"/>
      <c r="L217" s="51"/>
      <c r="M217" s="51"/>
      <c r="N217" s="51"/>
      <c r="O217" s="51"/>
    </row>
    <row r="218" spans="2:15" ht="15">
      <c r="B218" s="54"/>
      <c r="C218" s="55"/>
      <c r="D218" s="51"/>
      <c r="E218" s="51"/>
      <c r="F218" s="51"/>
      <c r="G218" s="51"/>
      <c r="H218" s="51"/>
      <c r="J218" s="51"/>
      <c r="K218" s="51"/>
      <c r="L218" s="51"/>
      <c r="M218" s="51"/>
      <c r="N218" s="51"/>
      <c r="O218" s="51"/>
    </row>
    <row r="219" spans="2:15" ht="15">
      <c r="B219" s="54"/>
      <c r="C219" s="55"/>
      <c r="D219" s="51"/>
      <c r="E219" s="51"/>
      <c r="F219" s="51"/>
      <c r="G219" s="51"/>
      <c r="H219" s="51"/>
      <c r="J219" s="51"/>
      <c r="K219" s="51"/>
      <c r="L219" s="51"/>
      <c r="M219" s="51"/>
      <c r="N219" s="51"/>
      <c r="O219" s="51"/>
    </row>
    <row r="220" spans="2:15" ht="15">
      <c r="B220" s="54"/>
      <c r="C220" s="55"/>
      <c r="D220" s="51"/>
      <c r="E220" s="51"/>
      <c r="F220" s="51"/>
      <c r="G220" s="51"/>
      <c r="H220" s="51"/>
      <c r="J220" s="51"/>
      <c r="K220" s="51"/>
      <c r="L220" s="51"/>
      <c r="M220" s="51"/>
      <c r="N220" s="51"/>
      <c r="O220" s="51"/>
    </row>
    <row r="221" spans="2:15" ht="15">
      <c r="B221" s="54"/>
      <c r="C221" s="55"/>
      <c r="D221" s="51"/>
      <c r="E221" s="51"/>
      <c r="F221" s="51"/>
      <c r="G221" s="51"/>
      <c r="H221" s="51"/>
      <c r="J221" s="51"/>
      <c r="K221" s="51"/>
      <c r="L221" s="51"/>
      <c r="M221" s="51"/>
      <c r="N221" s="51"/>
      <c r="O221" s="51"/>
    </row>
    <row r="222" spans="2:15" ht="15">
      <c r="B222" s="54"/>
      <c r="C222" s="55"/>
      <c r="D222" s="51"/>
      <c r="E222" s="51"/>
      <c r="F222" s="51"/>
      <c r="G222" s="51"/>
      <c r="H222" s="51"/>
      <c r="J222" s="51"/>
      <c r="K222" s="51"/>
      <c r="L222" s="51"/>
      <c r="M222" s="51"/>
      <c r="N222" s="51"/>
      <c r="O222" s="51"/>
    </row>
    <row r="223" spans="2:15" ht="15">
      <c r="B223" s="54"/>
      <c r="C223" s="55"/>
      <c r="D223" s="51"/>
      <c r="E223" s="51"/>
      <c r="F223" s="51"/>
      <c r="G223" s="51"/>
      <c r="H223" s="51"/>
      <c r="J223" s="51"/>
      <c r="K223" s="51"/>
      <c r="L223" s="51"/>
      <c r="M223" s="51"/>
      <c r="N223" s="51"/>
      <c r="O223" s="51"/>
    </row>
    <row r="224" spans="2:15" ht="15">
      <c r="B224" s="54"/>
      <c r="C224" s="55"/>
      <c r="D224" s="51"/>
      <c r="E224" s="51"/>
      <c r="F224" s="51"/>
      <c r="G224" s="51"/>
      <c r="H224" s="51"/>
      <c r="J224" s="51"/>
      <c r="K224" s="51"/>
      <c r="L224" s="51"/>
      <c r="M224" s="51"/>
      <c r="N224" s="51"/>
      <c r="O224" s="51"/>
    </row>
    <row r="225" spans="2:15" ht="15">
      <c r="B225" s="54"/>
      <c r="C225" s="55"/>
      <c r="D225" s="51"/>
      <c r="E225" s="51"/>
      <c r="F225" s="51"/>
      <c r="G225" s="51"/>
      <c r="H225" s="51"/>
      <c r="J225" s="51"/>
      <c r="K225" s="51"/>
      <c r="L225" s="51"/>
      <c r="M225" s="51"/>
      <c r="N225" s="51"/>
      <c r="O225" s="51"/>
    </row>
    <row r="226" spans="2:15" ht="15">
      <c r="B226" s="54"/>
      <c r="C226" s="55"/>
      <c r="D226" s="51"/>
      <c r="E226" s="51"/>
      <c r="F226" s="51"/>
      <c r="G226" s="51"/>
      <c r="H226" s="51"/>
      <c r="J226" s="51"/>
      <c r="K226" s="51"/>
      <c r="L226" s="51"/>
      <c r="M226" s="51"/>
      <c r="N226" s="51"/>
      <c r="O226" s="51"/>
    </row>
    <row r="227" spans="2:15" ht="15">
      <c r="B227" s="54"/>
      <c r="C227" s="55"/>
      <c r="D227" s="51"/>
      <c r="E227" s="51"/>
      <c r="F227" s="51"/>
      <c r="G227" s="51"/>
      <c r="H227" s="51"/>
      <c r="J227" s="51"/>
      <c r="K227" s="51"/>
      <c r="L227" s="51"/>
      <c r="M227" s="51"/>
      <c r="N227" s="51"/>
      <c r="O227" s="51"/>
    </row>
    <row r="228" spans="2:15" ht="15">
      <c r="B228" s="54"/>
      <c r="C228" s="55"/>
      <c r="D228" s="51"/>
      <c r="E228" s="51"/>
      <c r="F228" s="51"/>
      <c r="G228" s="51"/>
      <c r="H228" s="51"/>
      <c r="J228" s="51"/>
      <c r="K228" s="51"/>
      <c r="L228" s="51"/>
      <c r="M228" s="51"/>
      <c r="N228" s="51"/>
      <c r="O228" s="51"/>
    </row>
    <row r="229" spans="2:15" ht="15">
      <c r="B229" s="54"/>
      <c r="C229" s="55"/>
      <c r="D229" s="51"/>
      <c r="E229" s="51"/>
      <c r="F229" s="51"/>
      <c r="G229" s="51"/>
      <c r="H229" s="51"/>
      <c r="J229" s="51"/>
      <c r="K229" s="51"/>
      <c r="L229" s="51"/>
      <c r="M229" s="51"/>
      <c r="N229" s="51"/>
      <c r="O229" s="51"/>
    </row>
    <row r="230" spans="2:15" ht="15">
      <c r="B230" s="54"/>
      <c r="C230" s="55"/>
      <c r="D230" s="51"/>
      <c r="E230" s="51"/>
      <c r="F230" s="51"/>
      <c r="G230" s="51"/>
      <c r="H230" s="51"/>
      <c r="J230" s="51"/>
      <c r="K230" s="51"/>
      <c r="L230" s="51"/>
      <c r="M230" s="51"/>
      <c r="N230" s="51"/>
      <c r="O230" s="51"/>
    </row>
    <row r="231" spans="2:15" ht="15">
      <c r="B231" s="54"/>
      <c r="C231" s="55"/>
      <c r="D231" s="51"/>
      <c r="E231" s="51"/>
      <c r="F231" s="51"/>
      <c r="G231" s="51"/>
      <c r="H231" s="51"/>
      <c r="J231" s="51"/>
      <c r="K231" s="51"/>
      <c r="L231" s="51"/>
      <c r="M231" s="51"/>
      <c r="N231" s="51"/>
      <c r="O231" s="51"/>
    </row>
    <row r="232" spans="2:15" ht="15">
      <c r="B232" s="54"/>
      <c r="C232" s="55"/>
      <c r="D232" s="51"/>
      <c r="E232" s="51"/>
      <c r="F232" s="51"/>
      <c r="G232" s="51"/>
      <c r="H232" s="51"/>
      <c r="J232" s="51"/>
      <c r="K232" s="51"/>
      <c r="L232" s="51"/>
      <c r="M232" s="51"/>
      <c r="N232" s="51"/>
      <c r="O232" s="51"/>
    </row>
    <row r="233" spans="2:15" ht="15">
      <c r="B233" s="54"/>
      <c r="C233" s="55"/>
      <c r="D233" s="51"/>
      <c r="E233" s="51"/>
      <c r="F233" s="51"/>
      <c r="G233" s="51"/>
      <c r="H233" s="51"/>
      <c r="J233" s="51"/>
      <c r="K233" s="51"/>
      <c r="L233" s="51"/>
      <c r="M233" s="51"/>
      <c r="N233" s="51"/>
      <c r="O233" s="51"/>
    </row>
    <row r="234" spans="2:15" ht="15">
      <c r="B234" s="54"/>
      <c r="C234" s="55"/>
      <c r="D234" s="51"/>
      <c r="E234" s="51"/>
      <c r="F234" s="51"/>
      <c r="G234" s="51"/>
      <c r="H234" s="51"/>
      <c r="J234" s="51"/>
      <c r="K234" s="51"/>
      <c r="L234" s="51"/>
      <c r="M234" s="51"/>
      <c r="N234" s="51"/>
      <c r="O234" s="51"/>
    </row>
    <row r="235" spans="2:15" ht="15">
      <c r="B235" s="54"/>
      <c r="C235" s="55"/>
      <c r="D235" s="51"/>
      <c r="E235" s="51"/>
      <c r="F235" s="51"/>
      <c r="G235" s="51"/>
      <c r="H235" s="51"/>
      <c r="J235" s="51"/>
      <c r="K235" s="51"/>
      <c r="L235" s="51"/>
      <c r="M235" s="51"/>
      <c r="N235" s="51"/>
      <c r="O235" s="51"/>
    </row>
    <row r="236" spans="2:15" ht="15">
      <c r="B236" s="54"/>
      <c r="C236" s="55"/>
      <c r="D236" s="51"/>
      <c r="E236" s="51"/>
      <c r="F236" s="51"/>
      <c r="G236" s="51"/>
      <c r="H236" s="51"/>
      <c r="J236" s="51"/>
      <c r="K236" s="51"/>
      <c r="L236" s="51"/>
      <c r="M236" s="51"/>
      <c r="N236" s="51"/>
      <c r="O236" s="51"/>
    </row>
    <row r="237" spans="2:15" ht="15">
      <c r="B237" s="54"/>
      <c r="C237" s="55"/>
      <c r="D237" s="51"/>
      <c r="E237" s="51"/>
      <c r="F237" s="51"/>
      <c r="G237" s="51"/>
      <c r="H237" s="51"/>
      <c r="J237" s="51"/>
      <c r="K237" s="51"/>
      <c r="L237" s="51"/>
      <c r="M237" s="51"/>
      <c r="N237" s="51"/>
      <c r="O237" s="51"/>
    </row>
    <row r="238" spans="2:15" ht="15">
      <c r="B238" s="54"/>
      <c r="C238" s="55"/>
      <c r="D238" s="51"/>
      <c r="E238" s="51"/>
      <c r="F238" s="51"/>
      <c r="G238" s="51"/>
      <c r="H238" s="51"/>
      <c r="J238" s="51"/>
      <c r="K238" s="51"/>
      <c r="L238" s="51"/>
      <c r="M238" s="51"/>
      <c r="N238" s="51"/>
      <c r="O238" s="51"/>
    </row>
    <row r="239" spans="2:15" ht="15">
      <c r="B239" s="54"/>
      <c r="C239" s="55"/>
      <c r="D239" s="51"/>
      <c r="E239" s="51"/>
      <c r="F239" s="51"/>
      <c r="G239" s="51"/>
      <c r="H239" s="51"/>
      <c r="J239" s="51"/>
      <c r="K239" s="51"/>
      <c r="L239" s="51"/>
      <c r="M239" s="51"/>
      <c r="N239" s="51"/>
      <c r="O239" s="51"/>
    </row>
    <row r="240" spans="2:15" ht="15">
      <c r="B240" s="54"/>
      <c r="C240" s="55"/>
      <c r="D240" s="51"/>
      <c r="E240" s="51"/>
      <c r="F240" s="51"/>
      <c r="G240" s="51"/>
      <c r="H240" s="51"/>
      <c r="J240" s="51"/>
      <c r="K240" s="51"/>
      <c r="L240" s="51"/>
      <c r="M240" s="51"/>
      <c r="N240" s="51"/>
      <c r="O240" s="51"/>
    </row>
    <row r="241" spans="2:15" ht="15">
      <c r="B241" s="54"/>
      <c r="C241" s="55"/>
      <c r="D241" s="51"/>
      <c r="E241" s="51"/>
      <c r="F241" s="51"/>
      <c r="G241" s="51"/>
      <c r="H241" s="51"/>
      <c r="J241" s="51"/>
      <c r="K241" s="51"/>
      <c r="L241" s="51"/>
      <c r="M241" s="51"/>
      <c r="N241" s="51"/>
      <c r="O241" s="51"/>
    </row>
    <row r="242" spans="2:15" ht="15">
      <c r="B242" s="54"/>
      <c r="C242" s="55"/>
      <c r="D242" s="51"/>
      <c r="E242" s="51"/>
      <c r="F242" s="51"/>
      <c r="G242" s="51"/>
      <c r="H242" s="51"/>
      <c r="J242" s="51"/>
      <c r="K242" s="51"/>
      <c r="L242" s="51"/>
      <c r="M242" s="51"/>
      <c r="N242" s="51"/>
      <c r="O242" s="51"/>
    </row>
    <row r="243" spans="2:15" ht="15">
      <c r="B243" s="54"/>
      <c r="C243" s="55"/>
      <c r="D243" s="51"/>
      <c r="E243" s="51"/>
      <c r="F243" s="51"/>
      <c r="G243" s="51"/>
      <c r="H243" s="51"/>
      <c r="J243" s="51"/>
      <c r="K243" s="51"/>
      <c r="L243" s="51"/>
      <c r="M243" s="51"/>
      <c r="N243" s="51"/>
      <c r="O243" s="51"/>
    </row>
    <row r="244" spans="2:15" ht="15">
      <c r="B244" s="54"/>
      <c r="C244" s="55"/>
      <c r="D244" s="51"/>
      <c r="E244" s="51"/>
      <c r="F244" s="51"/>
      <c r="G244" s="51"/>
      <c r="H244" s="51"/>
      <c r="J244" s="51"/>
      <c r="K244" s="51"/>
      <c r="L244" s="51"/>
      <c r="M244" s="51"/>
      <c r="N244" s="51"/>
      <c r="O244" s="51"/>
    </row>
    <row r="245" spans="2:15" ht="15">
      <c r="B245" s="54"/>
      <c r="C245" s="55"/>
      <c r="D245" s="51"/>
      <c r="E245" s="51"/>
      <c r="F245" s="51"/>
      <c r="G245" s="51"/>
      <c r="H245" s="51"/>
      <c r="J245" s="51"/>
      <c r="K245" s="51"/>
      <c r="L245" s="51"/>
      <c r="M245" s="51"/>
      <c r="N245" s="51"/>
      <c r="O245" s="51"/>
    </row>
    <row r="246" spans="2:15" ht="15">
      <c r="B246" s="54"/>
      <c r="C246" s="55"/>
      <c r="D246" s="51"/>
      <c r="E246" s="51"/>
      <c r="F246" s="51"/>
      <c r="G246" s="51"/>
      <c r="H246" s="51"/>
      <c r="J246" s="51"/>
      <c r="K246" s="51"/>
      <c r="L246" s="51"/>
      <c r="M246" s="51"/>
      <c r="N246" s="51"/>
      <c r="O246" s="51"/>
    </row>
    <row r="247" spans="2:15" ht="15">
      <c r="B247" s="54"/>
      <c r="C247" s="55"/>
      <c r="D247" s="51"/>
      <c r="E247" s="51"/>
      <c r="F247" s="51"/>
      <c r="G247" s="51"/>
      <c r="H247" s="51"/>
      <c r="J247" s="51"/>
      <c r="K247" s="51"/>
      <c r="L247" s="51"/>
      <c r="M247" s="51"/>
      <c r="N247" s="51"/>
      <c r="O247" s="51"/>
    </row>
    <row r="248" spans="2:15" ht="15">
      <c r="B248" s="54"/>
      <c r="C248" s="55"/>
      <c r="D248" s="51"/>
      <c r="E248" s="51"/>
      <c r="F248" s="51"/>
      <c r="G248" s="51"/>
      <c r="H248" s="51"/>
      <c r="J248" s="51"/>
      <c r="K248" s="51"/>
      <c r="L248" s="51"/>
      <c r="M248" s="51"/>
      <c r="N248" s="51"/>
      <c r="O248" s="51"/>
    </row>
    <row r="249" spans="2:15" ht="15">
      <c r="B249" s="54"/>
      <c r="C249" s="55"/>
      <c r="D249" s="51"/>
      <c r="E249" s="51"/>
      <c r="F249" s="51"/>
      <c r="G249" s="51"/>
      <c r="H249" s="51"/>
      <c r="J249" s="51"/>
      <c r="K249" s="51"/>
      <c r="L249" s="51"/>
      <c r="M249" s="51"/>
      <c r="N249" s="51"/>
      <c r="O249" s="51"/>
    </row>
    <row r="250" spans="2:15" ht="15">
      <c r="B250" s="54"/>
      <c r="C250" s="55"/>
      <c r="D250" s="51"/>
      <c r="E250" s="51"/>
      <c r="F250" s="51"/>
      <c r="G250" s="51"/>
      <c r="H250" s="51"/>
      <c r="J250" s="51"/>
      <c r="K250" s="51"/>
      <c r="L250" s="51"/>
      <c r="M250" s="51"/>
      <c r="N250" s="51"/>
      <c r="O250" s="51"/>
    </row>
    <row r="251" spans="2:15" ht="15">
      <c r="B251" s="54"/>
      <c r="C251" s="55"/>
      <c r="D251" s="51"/>
      <c r="E251" s="51"/>
      <c r="F251" s="51"/>
      <c r="G251" s="51"/>
      <c r="H251" s="51"/>
      <c r="J251" s="51"/>
      <c r="K251" s="51"/>
      <c r="L251" s="51"/>
      <c r="M251" s="51"/>
      <c r="N251" s="51"/>
      <c r="O251" s="51"/>
    </row>
    <row r="252" spans="2:15" ht="15">
      <c r="B252" s="54"/>
      <c r="C252" s="55"/>
      <c r="D252" s="51"/>
      <c r="E252" s="51"/>
      <c r="F252" s="51"/>
      <c r="G252" s="51"/>
      <c r="H252" s="51"/>
      <c r="J252" s="51"/>
      <c r="K252" s="51"/>
      <c r="L252" s="51"/>
      <c r="M252" s="51"/>
      <c r="N252" s="51"/>
      <c r="O252" s="51"/>
    </row>
    <row r="253" spans="2:15" ht="15">
      <c r="B253" s="54"/>
      <c r="C253" s="55"/>
      <c r="D253" s="51"/>
      <c r="E253" s="51"/>
      <c r="F253" s="51"/>
      <c r="G253" s="51"/>
      <c r="H253" s="51"/>
      <c r="J253" s="51"/>
      <c r="K253" s="51"/>
      <c r="L253" s="51"/>
      <c r="M253" s="51"/>
      <c r="N253" s="51"/>
      <c r="O253" s="51"/>
    </row>
    <row r="254" spans="2:15" ht="15">
      <c r="B254" s="54"/>
      <c r="C254" s="55"/>
      <c r="D254" s="51"/>
      <c r="E254" s="51"/>
      <c r="F254" s="51"/>
      <c r="G254" s="51"/>
      <c r="H254" s="51"/>
      <c r="J254" s="51"/>
      <c r="K254" s="51"/>
      <c r="L254" s="51"/>
      <c r="M254" s="51"/>
      <c r="N254" s="51"/>
      <c r="O254" s="51"/>
    </row>
    <row r="255" spans="2:15" ht="15">
      <c r="B255" s="54"/>
      <c r="C255" s="55"/>
      <c r="D255" s="51"/>
      <c r="E255" s="51"/>
      <c r="F255" s="51"/>
      <c r="G255" s="51"/>
      <c r="H255" s="51"/>
      <c r="J255" s="51"/>
      <c r="K255" s="51"/>
      <c r="L255" s="51"/>
      <c r="M255" s="51"/>
      <c r="N255" s="51"/>
      <c r="O255" s="51"/>
    </row>
    <row r="256" spans="2:15" ht="15">
      <c r="B256" s="54"/>
      <c r="C256" s="55"/>
      <c r="D256" s="51"/>
      <c r="E256" s="51"/>
      <c r="F256" s="51"/>
      <c r="G256" s="51"/>
      <c r="H256" s="51"/>
      <c r="J256" s="51"/>
      <c r="K256" s="51"/>
      <c r="L256" s="51"/>
      <c r="M256" s="51"/>
      <c r="N256" s="51"/>
      <c r="O256" s="51"/>
    </row>
    <row r="257" spans="2:15" ht="15">
      <c r="B257" s="54"/>
      <c r="C257" s="55"/>
      <c r="D257" s="51"/>
      <c r="E257" s="51"/>
      <c r="F257" s="51"/>
      <c r="G257" s="51"/>
      <c r="H257" s="51"/>
      <c r="J257" s="51"/>
      <c r="K257" s="51"/>
      <c r="L257" s="51"/>
      <c r="M257" s="51"/>
      <c r="N257" s="51"/>
      <c r="O257" s="51"/>
    </row>
    <row r="258" spans="2:15" ht="15">
      <c r="B258" s="54"/>
      <c r="C258" s="55"/>
      <c r="D258" s="51"/>
      <c r="E258" s="51"/>
      <c r="F258" s="51"/>
      <c r="G258" s="51"/>
      <c r="H258" s="51"/>
      <c r="J258" s="51"/>
      <c r="K258" s="51"/>
      <c r="L258" s="51"/>
      <c r="M258" s="51"/>
      <c r="N258" s="51"/>
      <c r="O258" s="51"/>
    </row>
    <row r="259" spans="2:15" ht="15">
      <c r="B259" s="54"/>
      <c r="C259" s="55"/>
      <c r="D259" s="51"/>
      <c r="E259" s="51"/>
      <c r="F259" s="51"/>
      <c r="G259" s="51"/>
      <c r="H259" s="51"/>
      <c r="J259" s="51"/>
      <c r="K259" s="51"/>
      <c r="L259" s="51"/>
      <c r="M259" s="51"/>
      <c r="N259" s="51"/>
      <c r="O259" s="51"/>
    </row>
    <row r="260" spans="2:15" ht="15">
      <c r="B260" s="54"/>
      <c r="C260" s="55"/>
      <c r="D260" s="51"/>
      <c r="E260" s="51"/>
      <c r="F260" s="51"/>
      <c r="G260" s="51"/>
      <c r="H260" s="51"/>
      <c r="J260" s="51"/>
      <c r="K260" s="51"/>
      <c r="L260" s="51"/>
      <c r="M260" s="51"/>
      <c r="N260" s="51"/>
      <c r="O260" s="51"/>
    </row>
    <row r="261" spans="2:15" ht="15">
      <c r="B261" s="54"/>
      <c r="C261" s="55"/>
      <c r="D261" s="51"/>
      <c r="E261" s="51"/>
      <c r="F261" s="51"/>
      <c r="G261" s="51"/>
      <c r="H261" s="51"/>
      <c r="J261" s="51"/>
      <c r="K261" s="51"/>
      <c r="L261" s="51"/>
      <c r="M261" s="51"/>
      <c r="N261" s="51"/>
      <c r="O261" s="51"/>
    </row>
    <row r="262" spans="2:15" ht="15">
      <c r="B262" s="54"/>
      <c r="C262" s="55"/>
      <c r="D262" s="51"/>
      <c r="E262" s="51"/>
      <c r="F262" s="51"/>
      <c r="G262" s="51"/>
      <c r="H262" s="51"/>
      <c r="J262" s="51"/>
      <c r="K262" s="51"/>
      <c r="L262" s="51"/>
      <c r="M262" s="51"/>
      <c r="N262" s="51"/>
      <c r="O262" s="51"/>
    </row>
    <row r="263" spans="2:15" ht="15">
      <c r="B263" s="54"/>
      <c r="C263" s="55"/>
      <c r="D263" s="51"/>
      <c r="E263" s="51"/>
      <c r="F263" s="51"/>
      <c r="G263" s="51"/>
      <c r="H263" s="51"/>
      <c r="J263" s="51"/>
      <c r="K263" s="51"/>
      <c r="L263" s="51"/>
      <c r="M263" s="51"/>
      <c r="N263" s="51"/>
      <c r="O263" s="51"/>
    </row>
    <row r="264" spans="2:15" ht="15">
      <c r="B264" s="54"/>
      <c r="C264" s="55"/>
      <c r="D264" s="51"/>
      <c r="E264" s="51"/>
      <c r="F264" s="51"/>
      <c r="G264" s="51"/>
      <c r="H264" s="51"/>
      <c r="J264" s="51"/>
      <c r="K264" s="51"/>
      <c r="L264" s="51"/>
      <c r="M264" s="51"/>
      <c r="N264" s="51"/>
      <c r="O264" s="51"/>
    </row>
    <row r="265" spans="2:15" ht="15">
      <c r="B265" s="54"/>
      <c r="C265" s="55"/>
      <c r="D265" s="51"/>
      <c r="E265" s="51"/>
      <c r="F265" s="51"/>
      <c r="G265" s="51"/>
      <c r="H265" s="51"/>
      <c r="J265" s="51"/>
      <c r="K265" s="51"/>
      <c r="L265" s="51"/>
      <c r="M265" s="51"/>
      <c r="N265" s="51"/>
      <c r="O265" s="51"/>
    </row>
    <row r="266" spans="2:15" ht="15">
      <c r="B266" s="54"/>
      <c r="C266" s="55"/>
      <c r="D266" s="51"/>
      <c r="E266" s="51"/>
      <c r="F266" s="51"/>
      <c r="G266" s="51"/>
      <c r="H266" s="51"/>
      <c r="J266" s="51"/>
      <c r="K266" s="51"/>
      <c r="L266" s="51"/>
      <c r="M266" s="51"/>
      <c r="N266" s="51"/>
      <c r="O266" s="51"/>
    </row>
    <row r="267" spans="2:15" ht="15">
      <c r="B267" s="54"/>
      <c r="C267" s="55"/>
      <c r="D267" s="51"/>
      <c r="E267" s="51"/>
      <c r="F267" s="51"/>
      <c r="G267" s="51"/>
      <c r="H267" s="51"/>
      <c r="J267" s="51"/>
      <c r="K267" s="51"/>
      <c r="L267" s="51"/>
      <c r="M267" s="51"/>
      <c r="N267" s="51"/>
      <c r="O267" s="51"/>
    </row>
    <row r="268" spans="2:15" ht="15">
      <c r="B268" s="54"/>
      <c r="C268" s="55"/>
      <c r="D268" s="51"/>
      <c r="E268" s="51"/>
      <c r="F268" s="51"/>
      <c r="G268" s="51"/>
      <c r="H268" s="51"/>
      <c r="J268" s="51"/>
      <c r="K268" s="51"/>
      <c r="L268" s="51"/>
      <c r="M268" s="51"/>
      <c r="N268" s="51"/>
      <c r="O268" s="51"/>
    </row>
    <row r="269" spans="2:15" ht="15">
      <c r="B269" s="54"/>
      <c r="C269" s="55"/>
      <c r="D269" s="51"/>
      <c r="E269" s="51"/>
      <c r="F269" s="51"/>
      <c r="G269" s="51"/>
      <c r="H269" s="51"/>
      <c r="J269" s="51"/>
      <c r="K269" s="51"/>
      <c r="L269" s="51"/>
      <c r="M269" s="51"/>
      <c r="N269" s="51"/>
      <c r="O269" s="51"/>
    </row>
    <row r="270" spans="2:15" ht="15">
      <c r="B270" s="54"/>
      <c r="C270" s="55"/>
      <c r="D270" s="51"/>
      <c r="E270" s="51"/>
      <c r="F270" s="51"/>
      <c r="G270" s="51"/>
      <c r="H270" s="51"/>
      <c r="J270" s="51"/>
      <c r="K270" s="51"/>
      <c r="L270" s="51"/>
      <c r="M270" s="51"/>
      <c r="N270" s="51"/>
      <c r="O270" s="51"/>
    </row>
    <row r="271" spans="2:15" ht="15">
      <c r="B271" s="54"/>
      <c r="C271" s="55"/>
      <c r="D271" s="51"/>
      <c r="E271" s="51"/>
      <c r="F271" s="51"/>
      <c r="G271" s="51"/>
      <c r="H271" s="51"/>
      <c r="J271" s="51"/>
      <c r="K271" s="51"/>
      <c r="L271" s="51"/>
      <c r="M271" s="51"/>
      <c r="N271" s="51"/>
      <c r="O271" s="51"/>
    </row>
    <row r="272" spans="2:15" ht="15">
      <c r="B272" s="54"/>
      <c r="C272" s="55"/>
      <c r="D272" s="51"/>
      <c r="E272" s="51"/>
      <c r="F272" s="51"/>
      <c r="G272" s="51"/>
      <c r="H272" s="51"/>
      <c r="J272" s="51"/>
      <c r="K272" s="51"/>
      <c r="L272" s="51"/>
      <c r="M272" s="51"/>
      <c r="N272" s="51"/>
      <c r="O272" s="51"/>
    </row>
    <row r="273" spans="2:15" ht="15">
      <c r="B273" s="54"/>
      <c r="C273" s="55"/>
      <c r="D273" s="51"/>
      <c r="E273" s="51"/>
      <c r="F273" s="51"/>
      <c r="G273" s="51"/>
      <c r="H273" s="51"/>
      <c r="J273" s="51"/>
      <c r="K273" s="51"/>
      <c r="L273" s="51"/>
      <c r="M273" s="51"/>
      <c r="N273" s="51"/>
      <c r="O273" s="51"/>
    </row>
    <row r="274" spans="2:15" ht="15">
      <c r="B274" s="54"/>
      <c r="C274" s="55"/>
      <c r="D274" s="51"/>
      <c r="E274" s="51"/>
      <c r="F274" s="51"/>
      <c r="G274" s="51"/>
      <c r="H274" s="51"/>
      <c r="J274" s="51"/>
      <c r="K274" s="51"/>
      <c r="L274" s="51"/>
      <c r="M274" s="51"/>
      <c r="N274" s="51"/>
      <c r="O274" s="51"/>
    </row>
    <row r="275" spans="2:15" ht="15">
      <c r="B275" s="54"/>
      <c r="C275" s="55"/>
      <c r="D275" s="51"/>
      <c r="E275" s="51"/>
      <c r="F275" s="51"/>
      <c r="G275" s="51"/>
      <c r="H275" s="51"/>
      <c r="J275" s="51"/>
      <c r="K275" s="51"/>
      <c r="L275" s="51"/>
      <c r="M275" s="51"/>
      <c r="N275" s="51"/>
      <c r="O275" s="51"/>
    </row>
    <row r="276" spans="2:15" ht="15">
      <c r="B276" s="54"/>
      <c r="C276" s="55"/>
      <c r="D276" s="51"/>
      <c r="E276" s="51"/>
      <c r="F276" s="51"/>
      <c r="G276" s="51"/>
      <c r="H276" s="51"/>
      <c r="J276" s="51"/>
      <c r="K276" s="51"/>
      <c r="L276" s="51"/>
      <c r="M276" s="51"/>
      <c r="N276" s="51"/>
      <c r="O276" s="51"/>
    </row>
    <row r="277" spans="2:15" ht="15">
      <c r="B277" s="54"/>
      <c r="C277" s="55"/>
      <c r="D277" s="51"/>
      <c r="E277" s="51"/>
      <c r="F277" s="51"/>
      <c r="G277" s="51"/>
      <c r="H277" s="51"/>
      <c r="J277" s="51"/>
      <c r="K277" s="51"/>
      <c r="L277" s="51"/>
      <c r="M277" s="51"/>
      <c r="N277" s="51"/>
      <c r="O277" s="51"/>
    </row>
    <row r="278" spans="2:15" ht="15">
      <c r="B278" s="54"/>
      <c r="C278" s="55"/>
      <c r="D278" s="51"/>
      <c r="E278" s="51"/>
      <c r="F278" s="51"/>
      <c r="G278" s="51"/>
      <c r="H278" s="51"/>
      <c r="J278" s="51"/>
      <c r="K278" s="51"/>
      <c r="L278" s="51"/>
      <c r="M278" s="51"/>
      <c r="N278" s="51"/>
      <c r="O278" s="51"/>
    </row>
    <row r="279" spans="2:15" ht="15">
      <c r="B279" s="54"/>
      <c r="C279" s="55"/>
      <c r="D279" s="51"/>
      <c r="E279" s="51"/>
      <c r="F279" s="51"/>
      <c r="G279" s="51"/>
      <c r="H279" s="51"/>
      <c r="J279" s="51"/>
      <c r="K279" s="51"/>
      <c r="L279" s="51"/>
      <c r="M279" s="51"/>
      <c r="N279" s="51"/>
      <c r="O279" s="51"/>
    </row>
  </sheetData>
  <dataValidations count="11">
    <dataValidation type="whole" allowBlank="1" showInputMessage="1" showErrorMessage="1" sqref="C16">
      <formula1>1800</formula1>
      <formula2>2050</formula2>
    </dataValidation>
    <dataValidation type="list" allowBlank="1" showInputMessage="1" showErrorMessage="1" sqref="C19 L34 L36 L38 L40 L42 L44 L46 L48 L50 L52 L54 L56 L58 L60 L62 L64 L66 L68 L70 L72 L76 L74 L78 L80 L124 L84 L88 L92 L96 L100 L104 L108 L112 L116 L120 L82 L86 L90 L94 L98 L102 L106 L110 L114 L118 L122 L126 L198 L130 L134 L138 L142 L146 L150 L154 L158 L162 L166 L170 L174 L178 L182 L186 L190 L194 L128 L132 L136 L140 L144 L148 L152 L156 L160 L164 L168 L172 L176 L180 L184 L188 L192 L196 L200 L202">
      <formula1>$H$2:$H$11</formula1>
    </dataValidation>
    <dataValidation type="list" allowBlank="1" showInputMessage="1" showErrorMessage="1" sqref="C20">
      <formula1>$B$2:$B$11</formula1>
    </dataValidation>
    <dataValidation type="list" allowBlank="1" showInputMessage="1" showErrorMessage="1" sqref="C22">
      <formula1>$C$2:$C$11</formula1>
    </dataValidation>
    <dataValidation type="list" allowBlank="1" showInputMessage="1" showErrorMessage="1" sqref="C24">
      <formula1>$D$2:$D$11</formula1>
    </dataValidation>
    <dataValidation type="list" allowBlank="1" showInputMessage="1" showErrorMessage="1" sqref="C25">
      <formula1>$E$2:$E$11</formula1>
    </dataValidation>
    <dataValidation type="list" allowBlank="1" showInputMessage="1" showErrorMessage="1" sqref="C26">
      <formula1>$F$2:$F$11</formula1>
    </dataValidation>
    <dataValidation type="list" allowBlank="1" showInputMessage="1" showErrorMessage="1" sqref="C27">
      <formula1>$G$2:$G$11</formula1>
    </dataValidation>
    <dataValidation type="list" allowBlank="1" showInputMessage="1" showErrorMessage="1" sqref="C28">
      <formula1>$J$2:$J$11</formula1>
    </dataValidation>
    <dataValidation type="list" allowBlank="1" showInputMessage="1" showErrorMessage="1" sqref="C29">
      <formula1>$K$2:$K$11</formula1>
    </dataValidation>
    <dataValidation type="list" allowBlank="1" showInputMessage="1" showErrorMessage="1" sqref="C30">
      <formula1>$L$2:$L$11</formula1>
    </dataValidation>
  </dataValidations>
  <printOptions/>
  <pageMargins left="0.75" right="0.75" top="1" bottom="1" header="0.5" footer="0.5"/>
  <pageSetup fitToHeight="0" fitToWidth="1" orientation="landscape" paperSize="9" scale="89"/>
  <headerFooter alignWithMargins="0">
    <oddHeader>&amp;LRailroad Tycoon 3 Locomotive List v1.06&amp;RPage &amp;P of &amp;N</oddHeader>
    <oddFooter>&amp;LBased on Railroad Tycoon 3 version 1.06, including the unofficial 1.06 patch.</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Hemma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Magnus Adielsson</dc:creator>
  <cp:keywords/>
  <dc:description/>
  <cp:lastModifiedBy>Michael Rountree</cp:lastModifiedBy>
  <cp:lastPrinted>2007-11-08T08:41:19Z</cp:lastPrinted>
  <dcterms:created xsi:type="dcterms:W3CDTF">2007-10-30T08:42:46Z</dcterms:created>
  <dcterms:modified xsi:type="dcterms:W3CDTF">2007-11-08T08:41:31Z</dcterms:modified>
  <cp:category/>
  <cp:version/>
  <cp:contentType/>
  <cp:contentStatus/>
</cp:coreProperties>
</file>